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06" yWindow="600" windowWidth="15480" windowHeight="564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<sst xmlns="http://schemas.openxmlformats.org/spreadsheetml/2006/main" count="1453" uniqueCount="729">
  <si>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</si>
  <si>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</si>
  <si>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</si>
  <si>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</si>
  <si>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</si>
  <si>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</si>
  <si>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</si>
  <si>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</si>
  <si>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</si>
  <si>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</si>
  <si>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</si>
  <si>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</si>
  <si>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</si>
  <si>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</si>
  <si>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</si>
  <si>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</si>
  <si>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</si>
  <si>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</si>
  <si>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</si>
  <si>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</si>
  <si>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</si>
  <si>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</si>
  <si>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</si>
  <si>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</si>
  <si>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</si>
  <si>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</si>
  <si>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</si>
  <si>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</si>
  <si>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</si>
  <si>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</si>
  <si>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</si>
  <si>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</si>
  <si>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</si>
  <si>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</si>
  <si>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</si>
  <si>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</si>
  <si>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</si>
  <si>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</si>
  <si>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</si>
  <si>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</si>
  <si>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</si>
  <si>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</si>
  <si>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</si>
  <si>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</si>
  <si>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</si>
  <si>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</si>
  <si>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</si>
  <si>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</si>
  <si>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</si>
  <si>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</si>
  <si>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</si>
  <si>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</si>
  <si>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</si>
  <si>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</si>
  <si>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</si>
  <si>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</si>
  <si>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</si>
  <si>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</si>
  <si>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</si>
  <si>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</si>
  <si>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</si>
  <si>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</si>
  <si>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</si>
  <si>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</si>
  <si>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</si>
  <si>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</si>
  <si>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</si>
  <si>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</si>
  <si>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</si>
  <si>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</si>
  <si>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</si>
  <si>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</si>
  <si>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</si>
  <si>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</si>
  <si>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</si>
  <si>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</si>
  <si>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</si>
  <si>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</si>
  <si>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</si>
  <si>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</si>
  <si>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</si>
  <si>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</si>
  <si>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</si>
  <si>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</si>
  <si>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</si>
  <si>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</si>
  <si>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</si>
  <si>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</si>
  <si>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</si>
  <si>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</si>
  <si>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</si>
  <si>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</si>
  <si>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</si>
  <si>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</si>
  <si>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</si>
  <si>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</si>
  <si>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</si>
  <si>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</si>
  <si>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</si>
  <si>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</si>
  <si>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</si>
  <si>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</si>
  <si>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</si>
  <si>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</si>
  <si>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</si>
  <si>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</si>
  <si>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</si>
  <si>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</si>
  <si>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</si>
  <si>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</si>
  <si>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</si>
  <si>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</si>
  <si>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</si>
  <si>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</si>
  <si>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</si>
  <si>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</si>
  <si>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</si>
  <si>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</si>
  <si>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</si>
  <si>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</si>
  <si>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</si>
  <si>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</si>
  <si>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</si>
  <si>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</si>
  <si>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</si>
  <si>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</si>
  <si>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</si>
  <si>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</si>
  <si>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</si>
  <si>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</si>
  <si>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</si>
  <si>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</si>
  <si>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</si>
  <si>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</si>
  <si>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</si>
  <si>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</si>
  <si>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</si>
  <si>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</si>
  <si>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</si>
  <si>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</si>
  <si>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</si>
  <si>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</si>
  <si>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</si>
  <si>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</si>
  <si>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</si>
  <si>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</si>
  <si>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</si>
  <si>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</si>
  <si>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</si>
  <si>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</si>
  <si>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</si>
  <si>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</si>
  <si>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</si>
  <si>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</si>
  <si>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</si>
  <si>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</si>
  <si>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</si>
  <si>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</si>
  <si>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</si>
  <si>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</si>
  <si>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</si>
  <si>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</si>
  <si>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</si>
  <si>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</si>
  <si>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</si>
  <si>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</si>
  <si>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</si>
  <si>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</si>
  <si>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</si>
  <si>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</si>
  <si>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</si>
  <si>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</si>
  <si>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</si>
  <si>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</si>
  <si>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</si>
  <si>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</si>
  <si>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</si>
  <si>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</si>
  <si>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</si>
  <si>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</si>
  <si>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</si>
  <si>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</si>
  <si>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</si>
  <si>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</si>
  <si>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</si>
  <si>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</si>
  <si>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</si>
  <si>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</si>
  <si>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</si>
  <si>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</si>
  <si>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</si>
  <si>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</si>
  <si>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</si>
  <si>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</si>
  <si>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</si>
  <si>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</si>
  <si>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</si>
  <si>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</si>
  <si>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</si>
  <si>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</si>
  <si>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</si>
  <si>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</si>
  <si>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</si>
  <si>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</si>
  <si>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</si>
  <si>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</si>
  <si>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</si>
  <si>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</si>
  <si>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</si>
  <si>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</si>
  <si>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</si>
  <si>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</si>
  <si>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</si>
  <si>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</si>
  <si>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</si>
  <si>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</si>
  <si>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</si>
  <si>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</si>
  <si>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</si>
  <si>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</si>
  <si>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</si>
  <si>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</si>
  <si>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</si>
  <si>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</si>
  <si>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</si>
  <si>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</si>
  <si>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</si>
  <si>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</si>
  <si>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</si>
  <si>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</si>
  <si>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</si>
  <si>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</si>
  <si>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</si>
  <si>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</si>
  <si>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</si>
  <si>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</si>
  <si>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</si>
  <si>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</si>
  <si>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</si>
  <si>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</si>
  <si>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</si>
  <si>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</si>
  <si>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</si>
  <si>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</si>
  <si>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</si>
  <si>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</si>
  <si>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</si>
  <si>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</si>
  <si>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</si>
  <si>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</si>
  <si>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</si>
  <si>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</si>
  <si>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</si>
  <si>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</si>
  <si>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</si>
  <si>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</si>
  <si>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</si>
  <si>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</si>
  <si>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</si>
  <si>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</si>
  <si>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</si>
  <si>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</si>
  <si>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</si>
  <si>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</si>
  <si>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</si>
  <si>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</si>
  <si>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</si>
  <si>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</si>
  <si>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</si>
  <si>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</si>
  <si>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</si>
  <si>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</si>
  <si>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</si>
  <si>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</si>
  <si>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</si>
  <si>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</si>
  <si>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</si>
  <si>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</si>
  <si>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</si>
  <si>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</si>
  <si>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</si>
  <si>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</si>
  <si>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</si>
  <si>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</si>
  <si>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</si>
  <si>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</si>
  <si>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</si>
  <si>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</si>
  <si>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</si>
  <si>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</si>
  <si>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</si>
  <si>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</si>
  <si>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</si>
  <si>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</si>
  <si>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</si>
  <si>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</si>
  <si>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</si>
  <si>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</si>
  <si>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</si>
  <si>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</si>
  <si>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</si>
  <si>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</si>
  <si>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</si>
  <si>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</si>
  <si>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</si>
  <si>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</si>
  <si>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</si>
  <si>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</si>
  <si>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</si>
  <si>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</si>
  <si>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</si>
  <si>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</si>
  <si>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</si>
  <si>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</si>
  <si>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</si>
  <si>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</si>
  <si>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</si>
  <si>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</si>
  <si>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</si>
  <si>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</si>
  <si>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</si>
  <si>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</si>
  <si>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</si>
  <si>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</si>
  <si>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</si>
  <si>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</si>
  <si>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</si>
  <si>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</si>
  <si>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</si>
  <si>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</si>
  <si>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</si>
  <si>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</si>
  <si>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</si>
  <si>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</si>
  <si>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</si>
  <si>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</si>
  <si>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</si>
  <si>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</si>
  <si>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</si>
  <si>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</si>
  <si>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</si>
  <si>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</si>
  <si>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</si>
  <si>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</si>
  <si>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</si>
  <si>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</si>
  <si>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</si>
  <si>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</si>
  <si>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</si>
  <si>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</si>
  <si>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</si>
  <si>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</si>
  <si>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</si>
  <si>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</si>
  <si>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</si>
  <si>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</si>
  <si>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</si>
  <si>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</si>
  <si>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</si>
  <si>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</si>
  <si>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</si>
  <si>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</si>
  <si>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</si>
  <si>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</si>
  <si>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</si>
  <si>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</si>
  <si>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</si>
  <si>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</si>
  <si>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</si>
  <si>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</si>
  <si>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</si>
  <si>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</si>
  <si>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</si>
  <si>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</si>
  <si>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</si>
  <si>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</si>
  <si>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</si>
  <si>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</si>
  <si>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</si>
  <si>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</si>
  <si>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</si>
  <si>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</si>
  <si>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</si>
  <si>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</si>
  <si>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</si>
  <si>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</si>
  <si>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</si>
  <si>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</si>
  <si>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</si>
  <si>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</si>
  <si>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</si>
  <si>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</si>
  <si>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</si>
  <si>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</si>
  <si>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</si>
  <si>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</si>
  <si>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</si>
  <si>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</si>
  <si>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</si>
  <si>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</si>
  <si>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</si>
  <si>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</si>
  <si>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</si>
  <si>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</si>
  <si>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</si>
  <si>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</si>
  <si>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</si>
  <si>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</si>
  <si>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</si>
  <si>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</si>
  <si>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</si>
  <si>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</si>
  <si>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</si>
  <si>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</si>
  <si>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</si>
  <si>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</si>
  <si>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</si>
  <si>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</si>
  <si>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</si>
  <si>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</si>
  <si>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</si>
  <si>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</si>
  <si>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</si>
  <si>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</si>
  <si>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</si>
  <si>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</si>
  <si>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</si>
  <si>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</si>
  <si>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</si>
  <si>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</si>
  <si>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</si>
  <si>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</si>
  <si>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</si>
  <si>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</si>
  <si>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</si>
  <si>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</si>
  <si>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</si>
  <si>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</si>
  <si>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</si>
  <si>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</si>
  <si>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</si>
  <si>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</si>
  <si>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</si>
  <si>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</si>
  <si>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</si>
  <si>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</si>
  <si>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</si>
  <si>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</si>
  <si>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</si>
  <si>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</si>
  <si>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</si>
  <si>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</si>
  <si>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</si>
  <si>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</si>
  <si>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</si>
  <si>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</si>
  <si>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</si>
  <si>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</si>
  <si>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</si>
  <si>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</si>
  <si>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</si>
  <si>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</si>
  <si>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</si>
  <si>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</si>
  <si>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</si>
  <si>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</si>
  <si>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</si>
  <si>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</si>
  <si>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</si>
  <si>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</si>
  <si>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</si>
  <si>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</si>
  <si>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</si>
  <si>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</si>
  <si>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</si>
  <si>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</si>
  <si>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</si>
  <si>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</si>
  <si>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</si>
  <si>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</si>
  <si>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</si>
  <si>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</si>
  <si>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</si>
  <si>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</si>
  <si>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</si>
  <si>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</si>
  <si>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</si>
  <si>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</si>
  <si>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</si>
  <si>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</si>
  <si>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</si>
  <si>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</si>
  <si>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</si>
  <si>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</si>
  <si>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</si>
  <si>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</si>
  <si>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</si>
  <si>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</si>
  <si>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</si>
  <si>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</si>
  <si>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</si>
  <si>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</si>
  <si>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</si>
  <si>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</si>
  <si>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</si>
  <si>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</si>
  <si>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</si>
  <si>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</si>
  <si>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</si>
  <si>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</si>
  <si>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</si>
  <si>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</si>
  <si>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</si>
  <si>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</si>
  <si>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</si>
  <si>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</si>
  <si>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</si>
  <si>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</si>
  <si>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</si>
  <si>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</si>
  <si>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</si>
  <si>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</si>
  <si>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</si>
  <si>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</si>
  <si>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</si>
  <si>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</si>
  <si>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</si>
  <si>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</si>
  <si>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</si>
  <si>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</si>
  <si>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</si>
  <si>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</si>
  <si>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</si>
  <si>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</si>
  <si>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</si>
  <si>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</si>
  <si>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</si>
  <si>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</si>
  <si>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</si>
  <si>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</si>
  <si>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</si>
  <si>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</si>
  <si>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</si>
  <si>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</si>
  <si>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</si>
  <si>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</si>
  <si>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</si>
  <si>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</si>
  <si>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</si>
  <si>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</si>
  <si>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</si>
  <si>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</si>
  <si>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</si>
  <si>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</si>
  <si>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</si>
  <si>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</si>
  <si>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</si>
  <si>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</si>
  <si>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</si>
  <si>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</si>
  <si>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</si>
  <si>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</si>
  <si>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</si>
  <si>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</si>
  <si>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</si>
  <si>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</si>
  <si>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</si>
  <si>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</si>
  <si>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</si>
  <si>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</si>
  <si>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</si>
  <si>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</si>
  <si>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</si>
  <si>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</si>
  <si>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</si>
  <si>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</si>
  <si>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</si>
  <si>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</si>
  <si>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</si>
  <si>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</si>
  <si>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</si>
  <si>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</si>
  <si>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</si>
  <si>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</si>
  <si>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</si>
  <si>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</si>
  <si>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</si>
  <si>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</si>
  <si>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r>
      <t>$ / m</t>
    </r>
    <r>
      <rPr>
        <vertAlign val="superscript"/>
        <sz val="8"/>
        <color indexed="8"/>
        <rFont val="Arial"/>
        <family val="2"/>
      </rPr>
      <t>4</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</si>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</sst>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643</v>
      </c>
      <c r="D2" s="106"/>
      <c r="E2" s="106"/>
      <c r="F2" s="106"/>
      <c r="G2" s="106"/>
      <c r="H2" s="106"/>
      <c r="I2" s="106"/>
      <c r="J2" s="107"/>
    </row>
    <row r="3" spans="3:10" ht="18">
      <c r="C3" s="108" t="s">
        <v>230</v>
      </c>
      <c r="D3" s="109"/>
      <c r="E3" s="109"/>
      <c r="F3" s="109"/>
      <c r="G3" s="109"/>
      <c r="H3" s="109"/>
      <c r="I3" s="109"/>
      <c r="J3" s="110"/>
    </row>
    <row r="4" spans="3:10" ht="15.75">
      <c r="C4" s="111" t="s">
        <v>678</v>
      </c>
      <c r="D4" s="112"/>
      <c r="E4" s="112"/>
      <c r="F4" s="112"/>
      <c r="G4" s="112"/>
      <c r="H4" s="112"/>
      <c r="I4" s="112"/>
      <c r="J4" s="113"/>
    </row>
    <row r="5" spans="3:10" ht="11.25">
      <c r="C5" s="114" t="s">
        <v>1</v>
      </c>
      <c r="D5" s="115"/>
      <c r="E5" s="116" t="s">
        <v>8</v>
      </c>
      <c r="F5" s="116"/>
      <c r="G5" s="116"/>
      <c r="H5" s="116"/>
      <c r="I5" s="116"/>
      <c r="J5" s="116"/>
    </row>
    <row r="6" spans="3:10" ht="11.25">
      <c r="C6" s="5" t="s">
        <v>232</v>
      </c>
      <c r="D6" s="5" t="s">
        <v>675</v>
      </c>
      <c r="E6" s="5" t="s">
        <v>657</v>
      </c>
      <c r="F6" s="5" t="s">
        <v>658</v>
      </c>
      <c r="G6" s="5" t="s">
        <v>659</v>
      </c>
      <c r="H6" s="5" t="s">
        <v>9</v>
      </c>
      <c r="I6" s="5" t="s">
        <v>656</v>
      </c>
      <c r="J6" s="5" t="s">
        <v>655</v>
      </c>
    </row>
    <row r="7" spans="3:10" ht="11.25">
      <c r="C7" s="32" t="s">
        <v>7</v>
      </c>
      <c r="D7" s="72" t="s">
        <v>0</v>
      </c>
      <c r="E7" s="32"/>
      <c r="F7" s="32"/>
      <c r="G7" s="32"/>
      <c r="H7" s="32" t="s">
        <v>660</v>
      </c>
      <c r="I7" s="32" t="s">
        <v>660</v>
      </c>
      <c r="J7" s="32" t="s">
        <v>660</v>
      </c>
    </row>
    <row r="8" spans="3:10" ht="11.25">
      <c r="C8" s="32" t="s">
        <v>52</v>
      </c>
      <c r="D8" s="72" t="s">
        <v>103</v>
      </c>
      <c r="E8" s="32"/>
      <c r="F8" s="32"/>
      <c r="G8" s="32"/>
      <c r="H8" s="32" t="s">
        <v>660</v>
      </c>
      <c r="I8" s="32" t="s">
        <v>660</v>
      </c>
      <c r="J8" s="32" t="s">
        <v>660</v>
      </c>
    </row>
    <row r="9" spans="3:10" ht="11.25">
      <c r="C9" s="32" t="s">
        <v>53</v>
      </c>
      <c r="D9" s="72" t="s">
        <v>104</v>
      </c>
      <c r="E9" s="32"/>
      <c r="F9" s="32"/>
      <c r="G9" s="32"/>
      <c r="H9" s="32" t="s">
        <v>660</v>
      </c>
      <c r="I9" s="32" t="s">
        <v>660</v>
      </c>
      <c r="J9" s="32" t="s">
        <v>660</v>
      </c>
    </row>
    <row r="10" spans="3:10" ht="11.25">
      <c r="C10" s="32" t="s">
        <v>54</v>
      </c>
      <c r="D10" s="72" t="s">
        <v>105</v>
      </c>
      <c r="E10" s="32"/>
      <c r="F10" s="32"/>
      <c r="G10" s="32"/>
      <c r="H10" s="32" t="s">
        <v>660</v>
      </c>
      <c r="I10" s="32" t="s">
        <v>660</v>
      </c>
      <c r="J10" s="32" t="s">
        <v>660</v>
      </c>
    </row>
    <row r="11" spans="3:10" ht="11.25">
      <c r="C11" s="32" t="s">
        <v>55</v>
      </c>
      <c r="D11" s="72" t="s">
        <v>612</v>
      </c>
      <c r="E11" s="32"/>
      <c r="F11" s="32"/>
      <c r="G11" s="32"/>
      <c r="H11" s="32" t="s">
        <v>660</v>
      </c>
      <c r="I11" s="32" t="s">
        <v>660</v>
      </c>
      <c r="J11" s="32" t="s">
        <v>660</v>
      </c>
    </row>
    <row r="12" spans="3:10" ht="11.25">
      <c r="C12" s="32" t="s">
        <v>56</v>
      </c>
      <c r="D12" s="72" t="s">
        <v>613</v>
      </c>
      <c r="E12" s="32"/>
      <c r="F12" s="32"/>
      <c r="G12" s="32"/>
      <c r="H12" s="32" t="s">
        <v>660</v>
      </c>
      <c r="I12" s="32" t="s">
        <v>660</v>
      </c>
      <c r="J12" s="32" t="s">
        <v>660</v>
      </c>
    </row>
    <row r="13" spans="3:10" ht="11.25">
      <c r="C13" s="32" t="s">
        <v>57</v>
      </c>
      <c r="D13" s="72" t="s">
        <v>115</v>
      </c>
      <c r="E13" s="32"/>
      <c r="F13" s="32"/>
      <c r="G13" s="32"/>
      <c r="H13" s="32" t="s">
        <v>660</v>
      </c>
      <c r="I13" s="32"/>
      <c r="J13" s="32"/>
    </row>
    <row r="14" spans="3:10" ht="11.25">
      <c r="C14" s="32" t="s">
        <v>58</v>
      </c>
      <c r="D14" s="72" t="s">
        <v>120</v>
      </c>
      <c r="E14" s="32" t="s">
        <v>660</v>
      </c>
      <c r="F14" s="32"/>
      <c r="G14" s="32"/>
      <c r="H14" s="32" t="s">
        <v>660</v>
      </c>
      <c r="I14" s="32"/>
      <c r="J14" s="32"/>
    </row>
    <row r="15" spans="3:10" ht="11.25">
      <c r="C15" s="32" t="s">
        <v>59</v>
      </c>
      <c r="D15" s="72" t="s">
        <v>141</v>
      </c>
      <c r="E15" s="32"/>
      <c r="F15" s="32"/>
      <c r="G15" s="32"/>
      <c r="H15" s="32" t="s">
        <v>660</v>
      </c>
      <c r="I15" s="32" t="s">
        <v>660</v>
      </c>
      <c r="J15" s="32" t="s">
        <v>660</v>
      </c>
    </row>
    <row r="16" spans="3:10" ht="11.25">
      <c r="C16" s="32" t="s">
        <v>60</v>
      </c>
      <c r="D16" s="72" t="s">
        <v>156</v>
      </c>
      <c r="E16" s="32"/>
      <c r="F16" s="32"/>
      <c r="G16" s="32"/>
      <c r="H16" s="32" t="s">
        <v>660</v>
      </c>
      <c r="I16" s="32" t="s">
        <v>660</v>
      </c>
      <c r="J16" s="32" t="s">
        <v>660</v>
      </c>
    </row>
    <row r="17" spans="3:10" ht="11.25">
      <c r="C17" s="32" t="s">
        <v>61</v>
      </c>
      <c r="D17" s="72" t="s">
        <v>224</v>
      </c>
      <c r="E17" s="32"/>
      <c r="F17" s="32"/>
      <c r="G17" s="32"/>
      <c r="H17" s="32" t="s">
        <v>660</v>
      </c>
      <c r="I17" s="32" t="s">
        <v>660</v>
      </c>
      <c r="J17" s="32"/>
    </row>
    <row r="18" spans="3:10" ht="11.25">
      <c r="C18" s="32" t="s">
        <v>233</v>
      </c>
      <c r="D18" s="72" t="s">
        <v>234</v>
      </c>
      <c r="E18" s="32"/>
      <c r="F18" s="32"/>
      <c r="G18" s="32"/>
      <c r="H18" s="32" t="s">
        <v>660</v>
      </c>
      <c r="I18" s="32"/>
      <c r="J18" s="32"/>
    </row>
    <row r="19" spans="3:10" ht="11.25">
      <c r="C19" s="32" t="s">
        <v>238</v>
      </c>
      <c r="D19" s="72" t="s">
        <v>239</v>
      </c>
      <c r="E19" s="32"/>
      <c r="F19" s="32"/>
      <c r="G19" s="32"/>
      <c r="H19" s="32" t="s">
        <v>660</v>
      </c>
      <c r="I19" s="32"/>
      <c r="J19" s="32"/>
    </row>
    <row r="20" spans="3:10" ht="11.25">
      <c r="C20" s="32" t="s">
        <v>279</v>
      </c>
      <c r="D20" s="72" t="s">
        <v>258</v>
      </c>
      <c r="E20" s="32"/>
      <c r="F20" s="32"/>
      <c r="G20" s="32"/>
      <c r="H20" s="32" t="s">
        <v>660</v>
      </c>
      <c r="I20" s="32"/>
      <c r="J20" s="32"/>
    </row>
    <row r="21" spans="3:10" ht="11.25">
      <c r="C21" s="32" t="s">
        <v>280</v>
      </c>
      <c r="D21" s="72" t="s">
        <v>263</v>
      </c>
      <c r="E21" s="32"/>
      <c r="F21" s="32"/>
      <c r="G21" s="32"/>
      <c r="H21" s="32" t="s">
        <v>660</v>
      </c>
      <c r="I21" s="32" t="s">
        <v>660</v>
      </c>
      <c r="J21" s="32" t="s">
        <v>660</v>
      </c>
    </row>
    <row r="22" spans="3:10" ht="11.25">
      <c r="C22" s="32" t="s">
        <v>281</v>
      </c>
      <c r="D22" s="72" t="s">
        <v>269</v>
      </c>
      <c r="E22" s="32" t="s">
        <v>660</v>
      </c>
      <c r="F22" s="32"/>
      <c r="G22" s="32" t="s">
        <v>660</v>
      </c>
      <c r="H22" s="32" t="s">
        <v>660</v>
      </c>
      <c r="I22" s="32"/>
      <c r="J22" s="32"/>
    </row>
    <row r="23" spans="3:10" ht="11.25">
      <c r="C23" s="32" t="s">
        <v>282</v>
      </c>
      <c r="D23" s="72" t="s">
        <v>272</v>
      </c>
      <c r="E23" s="32" t="s">
        <v>660</v>
      </c>
      <c r="F23" s="32"/>
      <c r="G23" s="32" t="s">
        <v>660</v>
      </c>
      <c r="H23" s="32"/>
      <c r="I23" s="32"/>
      <c r="J23" s="32"/>
    </row>
    <row r="24" spans="3:10" ht="11.25">
      <c r="C24" s="32" t="s">
        <v>283</v>
      </c>
      <c r="D24" s="72" t="s">
        <v>627</v>
      </c>
      <c r="E24" s="32"/>
      <c r="F24" s="32"/>
      <c r="G24" s="32"/>
      <c r="H24" s="32" t="s">
        <v>660</v>
      </c>
      <c r="I24" s="32"/>
      <c r="J24" s="32"/>
    </row>
    <row r="25" spans="3:10" ht="11.25">
      <c r="C25" s="32" t="s">
        <v>300</v>
      </c>
      <c r="D25" s="72" t="s">
        <v>661</v>
      </c>
      <c r="E25" s="32"/>
      <c r="F25" s="32"/>
      <c r="G25" s="32"/>
      <c r="H25" s="32" t="s">
        <v>660</v>
      </c>
      <c r="I25" s="32"/>
      <c r="J25" s="32"/>
    </row>
    <row r="26" spans="3:10" ht="11.25">
      <c r="C26" s="32" t="s">
        <v>308</v>
      </c>
      <c r="D26" s="72" t="s">
        <v>309</v>
      </c>
      <c r="E26" s="32"/>
      <c r="F26" s="32"/>
      <c r="G26" s="32"/>
      <c r="H26" s="32" t="s">
        <v>660</v>
      </c>
      <c r="I26" s="32" t="s">
        <v>660</v>
      </c>
      <c r="J26" s="32" t="s">
        <v>660</v>
      </c>
    </row>
    <row r="27" spans="3:10" ht="11.25">
      <c r="C27" s="32" t="s">
        <v>319</v>
      </c>
      <c r="D27" s="72" t="s">
        <v>320</v>
      </c>
      <c r="E27" s="32"/>
      <c r="F27" s="32"/>
      <c r="G27" s="32"/>
      <c r="H27" s="32" t="s">
        <v>660</v>
      </c>
      <c r="I27" s="32"/>
      <c r="J27" s="32"/>
    </row>
    <row r="28" spans="3:10" ht="11.25">
      <c r="C28" s="32" t="s">
        <v>325</v>
      </c>
      <c r="D28" s="72" t="s">
        <v>628</v>
      </c>
      <c r="E28" s="32"/>
      <c r="F28" s="32"/>
      <c r="G28" s="32"/>
      <c r="H28" s="32" t="s">
        <v>660</v>
      </c>
      <c r="I28" s="32"/>
      <c r="J28" s="32"/>
    </row>
    <row r="29" spans="3:10" ht="11.25">
      <c r="C29" s="32" t="s">
        <v>340</v>
      </c>
      <c r="D29" s="72" t="s">
        <v>336</v>
      </c>
      <c r="E29" s="32"/>
      <c r="F29" s="32"/>
      <c r="G29" s="32"/>
      <c r="H29" s="32" t="s">
        <v>660</v>
      </c>
      <c r="I29" s="32"/>
      <c r="J29" s="32"/>
    </row>
    <row r="30" spans="3:10" ht="11.25">
      <c r="C30" s="32" t="s">
        <v>335</v>
      </c>
      <c r="D30" s="72" t="s">
        <v>341</v>
      </c>
      <c r="E30" s="32"/>
      <c r="F30" s="32"/>
      <c r="G30" s="32"/>
      <c r="H30" s="32" t="s">
        <v>660</v>
      </c>
      <c r="I30" s="32" t="s">
        <v>660</v>
      </c>
      <c r="J30" s="32" t="s">
        <v>660</v>
      </c>
    </row>
    <row r="31" spans="3:10" ht="11.25">
      <c r="C31" s="32" t="s">
        <v>366</v>
      </c>
      <c r="D31" s="72" t="s">
        <v>367</v>
      </c>
      <c r="E31" s="32"/>
      <c r="F31" s="32"/>
      <c r="G31" s="32"/>
      <c r="H31" s="32" t="s">
        <v>660</v>
      </c>
      <c r="I31" s="32"/>
      <c r="J31" s="32"/>
    </row>
    <row r="32" spans="3:10" ht="11.25">
      <c r="C32" s="32" t="s">
        <v>373</v>
      </c>
      <c r="D32" s="72" t="s">
        <v>374</v>
      </c>
      <c r="E32" s="32"/>
      <c r="F32" s="32"/>
      <c r="G32" s="32"/>
      <c r="H32" s="32" t="s">
        <v>660</v>
      </c>
      <c r="I32" s="32" t="s">
        <v>660</v>
      </c>
      <c r="J32" s="32" t="s">
        <v>660</v>
      </c>
    </row>
    <row r="33" spans="3:10" ht="11.25">
      <c r="C33" s="32" t="s">
        <v>376</v>
      </c>
      <c r="D33" s="72" t="s">
        <v>377</v>
      </c>
      <c r="E33" s="32"/>
      <c r="F33" s="32"/>
      <c r="G33" s="32"/>
      <c r="H33" s="32" t="s">
        <v>660</v>
      </c>
      <c r="I33" s="32"/>
      <c r="J33" s="32"/>
    </row>
    <row r="34" spans="3:10" ht="11.25">
      <c r="C34" s="32" t="s">
        <v>392</v>
      </c>
      <c r="D34" s="72" t="s">
        <v>623</v>
      </c>
      <c r="E34" s="32"/>
      <c r="F34" s="32"/>
      <c r="G34" s="32"/>
      <c r="H34" s="32" t="s">
        <v>660</v>
      </c>
      <c r="I34" s="32"/>
      <c r="J34" s="32"/>
    </row>
    <row r="35" spans="3:10" ht="11.25">
      <c r="C35" s="32" t="s">
        <v>398</v>
      </c>
      <c r="D35" s="72" t="s">
        <v>630</v>
      </c>
      <c r="E35" s="32"/>
      <c r="F35" s="32"/>
      <c r="G35" s="32"/>
      <c r="H35" s="32" t="s">
        <v>660</v>
      </c>
      <c r="I35" s="32"/>
      <c r="J35" s="32"/>
    </row>
    <row r="36" spans="3:10" ht="11.25">
      <c r="C36" s="32" t="s">
        <v>409</v>
      </c>
      <c r="D36" s="72" t="s">
        <v>629</v>
      </c>
      <c r="E36" s="32"/>
      <c r="F36" s="32"/>
      <c r="G36" s="32"/>
      <c r="H36" s="32" t="s">
        <v>660</v>
      </c>
      <c r="I36" s="32"/>
      <c r="J36" s="32"/>
    </row>
    <row r="37" spans="3:10" ht="11.25">
      <c r="C37" s="32" t="s">
        <v>410</v>
      </c>
      <c r="D37" s="72" t="s">
        <v>430</v>
      </c>
      <c r="E37" s="32"/>
      <c r="F37" s="32"/>
      <c r="G37" s="32"/>
      <c r="H37" s="32" t="s">
        <v>660</v>
      </c>
      <c r="I37" s="32"/>
      <c r="J37" s="32"/>
    </row>
    <row r="38" spans="3:10" ht="11.25">
      <c r="C38" s="97" t="s">
        <v>662</v>
      </c>
      <c r="D38" s="73" t="s">
        <v>663</v>
      </c>
      <c r="E38" s="32"/>
      <c r="F38" s="32"/>
      <c r="G38" s="32"/>
      <c r="H38" s="32" t="s">
        <v>660</v>
      </c>
      <c r="I38" s="32"/>
      <c r="J38" s="32"/>
    </row>
    <row r="39" spans="3:10" ht="11.25">
      <c r="C39" s="98"/>
      <c r="D39" s="72" t="s">
        <v>664</v>
      </c>
      <c r="E39" s="32" t="s">
        <v>660</v>
      </c>
      <c r="F39" s="32"/>
      <c r="G39" s="32"/>
      <c r="H39" s="32"/>
      <c r="I39" s="32"/>
      <c r="J39" s="32"/>
    </row>
    <row r="40" spans="3:10" ht="11.25">
      <c r="C40" s="98"/>
      <c r="D40" s="73" t="s">
        <v>665</v>
      </c>
      <c r="E40" s="32"/>
      <c r="F40" s="32" t="s">
        <v>660</v>
      </c>
      <c r="G40" s="32"/>
      <c r="H40" s="32" t="s">
        <v>660</v>
      </c>
      <c r="I40" s="32"/>
      <c r="J40" s="32"/>
    </row>
    <row r="41" spans="3:10" ht="11.25">
      <c r="C41" s="98"/>
      <c r="D41" s="72" t="s">
        <v>666</v>
      </c>
      <c r="E41" s="32" t="s">
        <v>660</v>
      </c>
      <c r="F41" s="32"/>
      <c r="G41" s="32"/>
      <c r="H41" s="32"/>
      <c r="I41" s="32"/>
      <c r="J41" s="32"/>
    </row>
    <row r="42" spans="3:10" ht="11.25">
      <c r="C42" s="98"/>
      <c r="D42" s="73" t="s">
        <v>667</v>
      </c>
      <c r="E42" s="32"/>
      <c r="F42" s="32"/>
      <c r="G42" s="32"/>
      <c r="H42" s="32" t="s">
        <v>660</v>
      </c>
      <c r="I42" s="32" t="s">
        <v>660</v>
      </c>
      <c r="J42" s="32" t="s">
        <v>660</v>
      </c>
    </row>
    <row r="43" spans="3:10" ht="11.25">
      <c r="C43" s="98"/>
      <c r="D43" s="72" t="s">
        <v>668</v>
      </c>
      <c r="E43" s="32"/>
      <c r="F43" s="32"/>
      <c r="G43" s="32"/>
      <c r="H43" s="32" t="s">
        <v>660</v>
      </c>
      <c r="I43" s="32"/>
      <c r="J43" s="32"/>
    </row>
    <row r="44" spans="3:10" ht="11.25">
      <c r="C44" s="98"/>
      <c r="D44" s="73" t="s">
        <v>669</v>
      </c>
      <c r="E44" s="32" t="s">
        <v>660</v>
      </c>
      <c r="F44" s="32"/>
      <c r="G44" s="32"/>
      <c r="H44" s="32"/>
      <c r="I44" s="32"/>
      <c r="J44" s="32"/>
    </row>
    <row r="45" spans="3:10" ht="11.25">
      <c r="C45" s="98"/>
      <c r="D45" s="72" t="s">
        <v>670</v>
      </c>
      <c r="E45" s="32"/>
      <c r="F45" s="32"/>
      <c r="G45" s="32"/>
      <c r="H45" s="32" t="s">
        <v>660</v>
      </c>
      <c r="I45" s="32"/>
      <c r="J45" s="32"/>
    </row>
    <row r="46" spans="3:10" ht="11.25">
      <c r="C46" s="98"/>
      <c r="D46" s="73" t="s">
        <v>671</v>
      </c>
      <c r="E46" s="32" t="s">
        <v>660</v>
      </c>
      <c r="F46" s="32"/>
      <c r="G46" s="32"/>
      <c r="H46" s="32" t="s">
        <v>660</v>
      </c>
      <c r="I46" s="32"/>
      <c r="J46" s="32"/>
    </row>
    <row r="47" spans="3:10" ht="11.25">
      <c r="C47" s="98"/>
      <c r="D47" s="72" t="s">
        <v>672</v>
      </c>
      <c r="E47" s="32"/>
      <c r="F47" s="32"/>
      <c r="G47" s="32"/>
      <c r="H47" s="32" t="s">
        <v>660</v>
      </c>
      <c r="I47" s="32"/>
      <c r="J47" s="32"/>
    </row>
    <row r="48" spans="3:10" ht="11.25">
      <c r="C48" s="99"/>
      <c r="D48" s="73" t="s">
        <v>673</v>
      </c>
      <c r="E48" s="32"/>
      <c r="F48" s="32"/>
      <c r="G48" s="32"/>
      <c r="H48" s="32" t="s">
        <v>660</v>
      </c>
      <c r="I48" s="32"/>
      <c r="J48" s="32"/>
    </row>
    <row r="49" spans="3:10" ht="11.25">
      <c r="C49" s="74"/>
      <c r="D49" s="74"/>
      <c r="E49" s="74"/>
      <c r="F49" s="74"/>
      <c r="G49" s="74"/>
      <c r="H49" s="74"/>
      <c r="I49" s="74"/>
      <c r="J49" s="74"/>
    </row>
    <row r="50" spans="3:10" ht="11.25">
      <c r="C50" s="100" t="s">
        <v>674</v>
      </c>
      <c r="D50" s="100"/>
      <c r="E50" s="100"/>
      <c r="F50" s="100"/>
      <c r="G50" s="100"/>
      <c r="H50" s="100"/>
      <c r="I50" s="100"/>
      <c r="J50" s="100"/>
    </row>
    <row r="51" spans="3:10" ht="11.25">
      <c r="C51" s="101" t="s">
        <v>677</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653</v>
      </c>
      <c r="C6" s="182"/>
      <c r="D6" s="182"/>
      <c r="E6" s="183"/>
    </row>
    <row r="7" spans="2:5" ht="15.75">
      <c r="B7" s="176" t="s">
        <v>651</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651</v>
      </c>
      <c r="C7" s="177"/>
      <c r="D7" s="177"/>
      <c r="E7" s="70"/>
    </row>
    <row r="8" spans="2:5" ht="11.25">
      <c r="B8" s="188">
        <v>1</v>
      </c>
      <c r="C8" s="191" t="s">
        <v>633</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643</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652</v>
      </c>
      <c r="C6" s="197"/>
      <c r="D6" s="197"/>
      <c r="E6" s="197"/>
      <c r="F6" s="70"/>
    </row>
    <row r="7" spans="2:6" ht="15.75">
      <c r="B7" s="176" t="s">
        <v>651</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643</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651</v>
      </c>
      <c r="C7" s="177"/>
      <c r="D7" s="177"/>
      <c r="E7" s="70"/>
    </row>
    <row r="8" spans="2:5" ht="11.25">
      <c r="B8" s="188">
        <v>1</v>
      </c>
      <c r="C8" s="191" t="s">
        <v>574</v>
      </c>
      <c r="D8" s="192"/>
      <c r="E8" s="192"/>
    </row>
    <row r="9" spans="2:5" ht="11.25">
      <c r="B9" s="189"/>
      <c r="C9" s="68"/>
      <c r="D9" s="121" t="s">
        <v>607</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643</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651</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E5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643</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611</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657</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659</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656</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676</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656</v>
      </c>
      <c r="E11" s="123">
        <f>IF(D11="País","Nivel incorrecto",IF(D11="Entidad","Nivel incorrecto",""))</f>
      </c>
      <c r="F11" s="11" t="s">
        <v>3</v>
      </c>
      <c r="G11" s="49" t="s">
        <v>581</v>
      </c>
      <c r="H11" s="25" t="s">
        <v>10</v>
      </c>
      <c r="I11" s="43">
        <v>74454</v>
      </c>
      <c r="J11" s="170"/>
      <c r="K11" s="170"/>
      <c r="L11" s="170"/>
      <c r="M11" s="170"/>
      <c r="N11" s="170"/>
      <c r="O11" s="170"/>
      <c r="P11" s="170"/>
      <c r="Q11" s="170"/>
      <c r="R11" s="170"/>
      <c r="S11" s="170"/>
      <c r="T11" s="170"/>
      <c r="U11" s="170"/>
      <c r="V11" s="170"/>
      <c r="W11" s="170"/>
      <c r="X11" s="170"/>
      <c r="Y11" s="170"/>
      <c r="Z11" s="170"/>
      <c r="AA11" s="134" t="s">
        <v>716</v>
      </c>
    </row>
    <row r="12" spans="1:27" ht="45">
      <c r="A12" s="155"/>
      <c r="B12" s="132"/>
      <c r="C12" s="173"/>
      <c r="D12" s="150"/>
      <c r="E12" s="124"/>
      <c r="F12" s="11" t="s">
        <v>4</v>
      </c>
      <c r="G12" s="49" t="s">
        <v>581</v>
      </c>
      <c r="H12" s="41" t="s">
        <v>693</v>
      </c>
      <c r="I12" s="43">
        <v>42077</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6826</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694</v>
      </c>
      <c r="I14" s="43">
        <v>527</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656</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716</v>
      </c>
    </row>
    <row r="16" spans="1:27" ht="22.5">
      <c r="A16" s="155"/>
      <c r="B16" s="132"/>
      <c r="C16" s="118"/>
      <c r="D16" s="150"/>
      <c r="E16" s="124"/>
      <c r="F16" s="11" t="s">
        <v>13</v>
      </c>
      <c r="G16" s="49" t="s">
        <v>582</v>
      </c>
      <c r="H16" s="25" t="s">
        <v>63</v>
      </c>
      <c r="I16" s="43">
        <v>0</v>
      </c>
      <c r="J16" s="18">
        <f>SUM(I19:I21)</f>
        <v>5579</v>
      </c>
      <c r="K16" s="12">
        <v>2622</v>
      </c>
      <c r="L16" s="18">
        <f>SUM(K19:K21)</f>
        <v>13117</v>
      </c>
      <c r="M16" s="12">
        <v>3295</v>
      </c>
      <c r="N16" s="18">
        <f>SUM(M19:M21)</f>
        <v>16091</v>
      </c>
      <c r="O16" s="13">
        <v>2720</v>
      </c>
      <c r="P16" s="18">
        <f>SUM(O19:O21)</f>
        <v>13922</v>
      </c>
      <c r="Q16" s="13">
        <v>1732</v>
      </c>
      <c r="R16" s="18">
        <f>SUM(Q19:Q21)</f>
        <v>9468</v>
      </c>
      <c r="S16" s="13">
        <v>1073</v>
      </c>
      <c r="T16" s="18">
        <f>SUM(S19:S21)</f>
        <v>6024</v>
      </c>
      <c r="U16" s="13">
        <v>469</v>
      </c>
      <c r="V16" s="18">
        <f>SUM(U19:U21)</f>
        <v>2744</v>
      </c>
      <c r="W16" s="13">
        <v>210</v>
      </c>
      <c r="X16" s="18">
        <f>SUM(W19:W21)</f>
        <v>1338</v>
      </c>
      <c r="Y16" s="13">
        <v>204</v>
      </c>
      <c r="Z16" s="18">
        <f>SUM(Y19:Y21)</f>
        <v>1353</v>
      </c>
      <c r="AA16" s="132"/>
    </row>
    <row r="17" spans="1:27" ht="22.5">
      <c r="A17" s="155"/>
      <c r="B17" s="132"/>
      <c r="C17" s="118"/>
      <c r="D17" s="150"/>
      <c r="E17" s="124"/>
      <c r="F17" s="11" t="s">
        <v>14</v>
      </c>
      <c r="G17" s="49" t="s">
        <v>582</v>
      </c>
      <c r="H17" s="25" t="s">
        <v>64</v>
      </c>
      <c r="I17" s="43">
        <v>1453</v>
      </c>
      <c r="J17" s="22" t="s">
        <v>83</v>
      </c>
      <c r="K17" s="12">
        <v>550</v>
      </c>
      <c r="L17" s="22" t="s">
        <v>85</v>
      </c>
      <c r="M17" s="12">
        <v>213</v>
      </c>
      <c r="N17" s="22" t="s">
        <v>95</v>
      </c>
      <c r="O17" s="13">
        <v>102</v>
      </c>
      <c r="P17" s="22" t="s">
        <v>96</v>
      </c>
      <c r="Q17" s="13">
        <v>45</v>
      </c>
      <c r="R17" s="22" t="s">
        <v>97</v>
      </c>
      <c r="S17" s="13">
        <v>21</v>
      </c>
      <c r="T17" s="22" t="s">
        <v>98</v>
      </c>
      <c r="U17" s="13">
        <v>7</v>
      </c>
      <c r="V17" s="22" t="s">
        <v>99</v>
      </c>
      <c r="W17" s="13">
        <v>9</v>
      </c>
      <c r="X17" s="22" t="s">
        <v>100</v>
      </c>
      <c r="Y17" s="13">
        <v>6</v>
      </c>
      <c r="Z17" s="22" t="s">
        <v>94</v>
      </c>
      <c r="AA17" s="132"/>
    </row>
    <row r="18" spans="1:27" ht="22.5">
      <c r="A18" s="155"/>
      <c r="B18" s="132"/>
      <c r="C18" s="118"/>
      <c r="D18" s="150"/>
      <c r="E18" s="124"/>
      <c r="F18" s="11" t="s">
        <v>15</v>
      </c>
      <c r="G18" s="49" t="s">
        <v>582</v>
      </c>
      <c r="H18" s="25" t="s">
        <v>65</v>
      </c>
      <c r="I18" s="43">
        <v>695</v>
      </c>
      <c r="J18" s="18">
        <f>(I15-1)*I16+I15*(I17+I18)</f>
        <v>2148</v>
      </c>
      <c r="K18" s="12">
        <v>208</v>
      </c>
      <c r="L18" s="18">
        <f>(K15-1)*K16+K15*(K17+K18)</f>
        <v>4138</v>
      </c>
      <c r="M18" s="12">
        <v>72</v>
      </c>
      <c r="N18" s="18">
        <f>(M15-1)*M16+M15*(M17+M18)</f>
        <v>7445</v>
      </c>
      <c r="O18" s="13">
        <v>34</v>
      </c>
      <c r="P18" s="18">
        <f>(O15-1)*O16+O15*(O17+O18)</f>
        <v>8704</v>
      </c>
      <c r="Q18" s="13">
        <v>9</v>
      </c>
      <c r="R18" s="18">
        <f>(Q15-1)*Q16+Q15*(Q17+Q18)</f>
        <v>7198</v>
      </c>
      <c r="S18" s="13">
        <v>7</v>
      </c>
      <c r="T18" s="18">
        <f>(S15-1)*S16+S15*(S17+S18)</f>
        <v>5533</v>
      </c>
      <c r="U18" s="13">
        <v>1</v>
      </c>
      <c r="V18" s="18">
        <f>(U15-1)*U16+U15*(U17+U18)</f>
        <v>2870</v>
      </c>
      <c r="W18" s="13">
        <v>0</v>
      </c>
      <c r="X18" s="18">
        <f>(W15-1)*W16+W15*(W17+W18)</f>
        <v>1542</v>
      </c>
      <c r="Y18" s="13">
        <v>1</v>
      </c>
      <c r="Z18" s="18">
        <f>(Y15-1)*Y16+Y15*(Y17+Y18)</f>
        <v>1695</v>
      </c>
      <c r="AA18" s="132"/>
    </row>
    <row r="19" spans="1:27" ht="22.5">
      <c r="A19" s="155"/>
      <c r="B19" s="132"/>
      <c r="C19" s="118"/>
      <c r="D19" s="150"/>
      <c r="E19" s="124"/>
      <c r="F19" s="11" t="s">
        <v>16</v>
      </c>
      <c r="G19" s="49" t="s">
        <v>581</v>
      </c>
      <c r="H19" s="41" t="s">
        <v>695</v>
      </c>
      <c r="I19" s="43">
        <v>0</v>
      </c>
      <c r="J19" s="22" t="s">
        <v>74</v>
      </c>
      <c r="K19" s="12">
        <v>10172</v>
      </c>
      <c r="L19" s="22" t="s">
        <v>75</v>
      </c>
      <c r="M19" s="12">
        <v>14480</v>
      </c>
      <c r="N19" s="22" t="s">
        <v>76</v>
      </c>
      <c r="O19" s="13">
        <v>12870</v>
      </c>
      <c r="P19" s="22" t="s">
        <v>77</v>
      </c>
      <c r="Q19" s="13">
        <v>8856</v>
      </c>
      <c r="R19" s="22" t="s">
        <v>78</v>
      </c>
      <c r="S19" s="13">
        <v>5709</v>
      </c>
      <c r="T19" s="22" t="s">
        <v>79</v>
      </c>
      <c r="U19" s="13">
        <v>2642</v>
      </c>
      <c r="V19" s="22" t="s">
        <v>80</v>
      </c>
      <c r="W19" s="13">
        <v>1229</v>
      </c>
      <c r="X19" s="22" t="s">
        <v>81</v>
      </c>
      <c r="Y19" s="13">
        <v>1265</v>
      </c>
      <c r="Z19" s="22" t="s">
        <v>82</v>
      </c>
      <c r="AA19" s="132"/>
    </row>
    <row r="20" spans="1:27" ht="22.5">
      <c r="A20" s="155"/>
      <c r="B20" s="132"/>
      <c r="C20" s="118"/>
      <c r="D20" s="150"/>
      <c r="E20" s="124"/>
      <c r="F20" s="11" t="s">
        <v>19</v>
      </c>
      <c r="G20" s="49" t="s">
        <v>581</v>
      </c>
      <c r="H20" s="25" t="s">
        <v>66</v>
      </c>
      <c r="I20" s="43">
        <v>5579</v>
      </c>
      <c r="J20" s="28">
        <f>IF(J18=0,"",J16/J18)</f>
        <v>2.5972998137802605</v>
      </c>
      <c r="K20" s="12">
        <v>2616</v>
      </c>
      <c r="L20" s="28">
        <f>IF(L18=0,"",L16/L18)</f>
        <v>3.16988883518608</v>
      </c>
      <c r="M20" s="12">
        <v>1119</v>
      </c>
      <c r="N20" s="28">
        <f>IF(N18=0,"",N16/N18)</f>
        <v>2.161316319677636</v>
      </c>
      <c r="O20" s="13">
        <v>648</v>
      </c>
      <c r="P20" s="28">
        <f>IF(P18=0,"",P16/P18)</f>
        <v>1.5994944852941178</v>
      </c>
      <c r="Q20" s="13">
        <v>261</v>
      </c>
      <c r="R20" s="28">
        <f>IF(R18=0,"",R16/R18)</f>
        <v>1.31536537927202</v>
      </c>
      <c r="S20" s="13">
        <v>110</v>
      </c>
      <c r="T20" s="28">
        <f>IF(T18=0,"",T16/T18)</f>
        <v>1.088740285559371</v>
      </c>
      <c r="U20" s="13">
        <v>37</v>
      </c>
      <c r="V20" s="28">
        <f>IF(V18=0,"",V16/V18)</f>
        <v>0.9560975609756097</v>
      </c>
      <c r="W20" s="13">
        <v>59</v>
      </c>
      <c r="X20" s="28">
        <f>IF(X18=0,"",X16/X18)</f>
        <v>0.867704280155642</v>
      </c>
      <c r="Y20" s="13">
        <v>56</v>
      </c>
      <c r="Z20" s="28">
        <f>IF(Z18=0,"",Z16/Z18)</f>
        <v>0.7982300884955752</v>
      </c>
      <c r="AA20" s="132"/>
    </row>
    <row r="21" spans="1:27" ht="22.5">
      <c r="A21" s="155"/>
      <c r="B21" s="132"/>
      <c r="C21" s="118"/>
      <c r="D21" s="150"/>
      <c r="E21" s="124"/>
      <c r="F21" s="11" t="s">
        <v>17</v>
      </c>
      <c r="G21" s="49" t="s">
        <v>581</v>
      </c>
      <c r="H21" s="41" t="s">
        <v>696</v>
      </c>
      <c r="I21" s="43">
        <v>0</v>
      </c>
      <c r="J21" s="29">
        <f>IF(J20&gt;3,100*J16/($I$22-($I$23+$I$24)),0)</f>
        <v>0</v>
      </c>
      <c r="K21" s="14">
        <v>329</v>
      </c>
      <c r="L21" s="29">
        <f>IF(L20&gt;3,100*L16/($I$22-($I$23+$I$24)),0)</f>
        <v>18.26066377102127</v>
      </c>
      <c r="M21" s="14">
        <v>492</v>
      </c>
      <c r="N21" s="29">
        <f>IF(N20&gt;3,100*N16/($I$22-($I$23+$I$24)),0)</f>
        <v>0</v>
      </c>
      <c r="O21" s="20">
        <v>404</v>
      </c>
      <c r="P21" s="29">
        <f>IF(P20&gt;3,100*P16/($I$22-($I$23+$I$24)),0)</f>
        <v>0</v>
      </c>
      <c r="Q21" s="20">
        <v>351</v>
      </c>
      <c r="R21" s="29">
        <f>IF(R20&gt;3,100*R16/($I$22-($I$23+$I$24)),0)</f>
        <v>0</v>
      </c>
      <c r="S21" s="20">
        <v>205</v>
      </c>
      <c r="T21" s="29">
        <f>IF(T20&gt;3,100*T16/($I$22-($I$23+$I$24)),0)</f>
        <v>0</v>
      </c>
      <c r="U21" s="20">
        <v>65</v>
      </c>
      <c r="V21" s="29">
        <f>IF(V20&gt;3,100*V16/($I$22-($I$23+$I$24)),0)</f>
        <v>0</v>
      </c>
      <c r="W21" s="20">
        <v>50</v>
      </c>
      <c r="X21" s="29">
        <f>IF(X20&gt;3,100*X16/($I$22-($I$23+$I$24)),0)</f>
        <v>0</v>
      </c>
      <c r="Y21" s="20">
        <v>32</v>
      </c>
      <c r="Z21" s="29">
        <f>IF(Z20&gt;3,100*Z16/($I$22-($I$23+$I$24)),0)</f>
        <v>0</v>
      </c>
      <c r="AA21" s="132"/>
    </row>
    <row r="22" spans="1:27" ht="11.25">
      <c r="A22" s="155"/>
      <c r="B22" s="132"/>
      <c r="C22" s="118"/>
      <c r="D22" s="150"/>
      <c r="E22" s="124"/>
      <c r="F22" s="11" t="s">
        <v>3</v>
      </c>
      <c r="G22" s="50" t="s">
        <v>581</v>
      </c>
      <c r="H22" s="26" t="s">
        <v>10</v>
      </c>
      <c r="I22" s="65">
        <f>IF(I11="","",+I11)</f>
        <v>74454</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2601</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697</v>
      </c>
      <c r="I24" s="43">
        <v>21</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656</v>
      </c>
      <c r="E25" s="123">
        <f>IF(D25="País","Nivel incorrecto",IF(D25="Entidad","Nivel incorrecto",""))</f>
      </c>
      <c r="F25" s="11" t="s">
        <v>48</v>
      </c>
      <c r="G25" s="49" t="s">
        <v>581</v>
      </c>
      <c r="H25" s="25" t="s">
        <v>68</v>
      </c>
      <c r="I25" s="43">
        <v>702</v>
      </c>
      <c r="J25" s="135"/>
      <c r="K25" s="136"/>
      <c r="L25" s="136"/>
      <c r="M25" s="136"/>
      <c r="N25" s="136"/>
      <c r="O25" s="136"/>
      <c r="P25" s="136"/>
      <c r="Q25" s="136"/>
      <c r="R25" s="136"/>
      <c r="S25" s="136"/>
      <c r="T25" s="136"/>
      <c r="U25" s="136"/>
      <c r="V25" s="136"/>
      <c r="W25" s="136"/>
      <c r="X25" s="136"/>
      <c r="Y25" s="136"/>
      <c r="Z25" s="137"/>
      <c r="AA25" s="134" t="s">
        <v>716</v>
      </c>
    </row>
    <row r="26" spans="1:27" ht="11.25">
      <c r="A26" s="120"/>
      <c r="B26" s="121"/>
      <c r="C26" s="118"/>
      <c r="D26" s="150"/>
      <c r="E26" s="124"/>
      <c r="F26" s="11" t="s">
        <v>3</v>
      </c>
      <c r="G26" s="49" t="s">
        <v>581</v>
      </c>
      <c r="H26" s="25" t="s">
        <v>10</v>
      </c>
      <c r="I26" s="65">
        <f>IF(I11="","",+I11)</f>
        <v>74454</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732</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656</v>
      </c>
      <c r="E28" s="123">
        <f>IF(D28="País","Nivel incorrecto",IF(D28="Entidad","Nivel incorrecto",""))</f>
      </c>
      <c r="F28" s="11" t="s">
        <v>49</v>
      </c>
      <c r="G28" s="49" t="s">
        <v>581</v>
      </c>
      <c r="H28" s="4" t="s">
        <v>70</v>
      </c>
      <c r="I28" s="43">
        <v>27856</v>
      </c>
      <c r="J28" s="135"/>
      <c r="K28" s="136"/>
      <c r="L28" s="136"/>
      <c r="M28" s="136"/>
      <c r="N28" s="136"/>
      <c r="O28" s="136"/>
      <c r="P28" s="136"/>
      <c r="Q28" s="136"/>
      <c r="R28" s="136"/>
      <c r="S28" s="136"/>
      <c r="T28" s="136"/>
      <c r="U28" s="136"/>
      <c r="V28" s="136"/>
      <c r="W28" s="136"/>
      <c r="X28" s="136"/>
      <c r="Y28" s="136"/>
      <c r="Z28" s="137"/>
      <c r="AA28" s="134" t="s">
        <v>716</v>
      </c>
    </row>
    <row r="29" spans="1:27" ht="22.5">
      <c r="A29" s="155"/>
      <c r="B29" s="132"/>
      <c r="C29" s="118"/>
      <c r="D29" s="150"/>
      <c r="E29" s="124"/>
      <c r="F29" s="23" t="s">
        <v>106</v>
      </c>
      <c r="G29" s="49" t="s">
        <v>581</v>
      </c>
      <c r="H29" s="4" t="s">
        <v>71</v>
      </c>
      <c r="I29" s="43">
        <v>2724</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25253</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6155</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74454</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524</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612</v>
      </c>
      <c r="C34" s="117">
        <f>IF($C$11="","",$C$11)</f>
        <v>2000</v>
      </c>
      <c r="D34" s="128" t="s">
        <v>656</v>
      </c>
      <c r="E34" s="123">
        <f>IF(D34="País","Nivel incorrecto",IF(D34="Entidad","Nivel incorrecto",""))</f>
      </c>
      <c r="F34" s="11" t="s">
        <v>3</v>
      </c>
      <c r="G34" s="49" t="s">
        <v>581</v>
      </c>
      <c r="H34" s="4" t="s">
        <v>10</v>
      </c>
      <c r="I34" s="7">
        <f>IF(I11="","",+I11)</f>
        <v>74454</v>
      </c>
      <c r="J34" s="135"/>
      <c r="K34" s="136"/>
      <c r="L34" s="136"/>
      <c r="M34" s="136"/>
      <c r="N34" s="136"/>
      <c r="O34" s="136"/>
      <c r="P34" s="136"/>
      <c r="Q34" s="136"/>
      <c r="R34" s="136"/>
      <c r="S34" s="136"/>
      <c r="T34" s="136"/>
      <c r="U34" s="136"/>
      <c r="V34" s="136"/>
      <c r="W34" s="136"/>
      <c r="X34" s="136"/>
      <c r="Y34" s="136"/>
      <c r="Z34" s="137"/>
      <c r="AA34" s="134" t="s">
        <v>716</v>
      </c>
    </row>
    <row r="35" spans="1:27" ht="22.5">
      <c r="A35" s="120"/>
      <c r="B35" s="121"/>
      <c r="C35" s="118"/>
      <c r="D35" s="150"/>
      <c r="E35" s="124"/>
      <c r="F35" s="23" t="s">
        <v>101</v>
      </c>
      <c r="G35" s="49" t="s">
        <v>581</v>
      </c>
      <c r="H35" s="48" t="s">
        <v>583</v>
      </c>
      <c r="I35" s="6">
        <v>68640</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413</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613</v>
      </c>
      <c r="C37" s="117">
        <f>IF($C$11="","",$C$11)</f>
        <v>2000</v>
      </c>
      <c r="D37" s="128" t="s">
        <v>656</v>
      </c>
      <c r="E37" s="123">
        <f>IF(D37="País","Nivel incorrecto",IF(D37="Entidad","Nivel incorrecto",""))</f>
      </c>
      <c r="F37" s="23" t="s">
        <v>111</v>
      </c>
      <c r="G37" s="49" t="s">
        <v>584</v>
      </c>
      <c r="H37" s="38" t="s">
        <v>114</v>
      </c>
      <c r="I37" s="6">
        <v>5</v>
      </c>
      <c r="J37" s="135"/>
      <c r="K37" s="136"/>
      <c r="L37" s="136"/>
      <c r="M37" s="136"/>
      <c r="N37" s="136"/>
      <c r="O37" s="136"/>
      <c r="P37" s="136"/>
      <c r="Q37" s="136"/>
      <c r="R37" s="136"/>
      <c r="S37" s="136"/>
      <c r="T37" s="136"/>
      <c r="U37" s="136"/>
      <c r="V37" s="136"/>
      <c r="W37" s="136"/>
      <c r="X37" s="136"/>
      <c r="Y37" s="136"/>
      <c r="Z37" s="137"/>
      <c r="AA37" s="134" t="s">
        <v>717</v>
      </c>
    </row>
    <row r="38" spans="1:27" ht="11.25">
      <c r="A38" s="120"/>
      <c r="B38" s="121"/>
      <c r="C38" s="119"/>
      <c r="D38" s="129"/>
      <c r="E38" s="125"/>
      <c r="F38" s="23" t="s">
        <v>112</v>
      </c>
      <c r="G38" s="49" t="s">
        <v>581</v>
      </c>
      <c r="H38" s="38" t="s">
        <v>113</v>
      </c>
      <c r="I38" s="6">
        <v>1919</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656</v>
      </c>
      <c r="E39" s="123">
        <f>IF(D39="País","Nivel incorrecto",IF(D39="Entidad","Nivel incorrecto",IF(D39="Delegación de la Ciudad de México","Nivel incorrecto","")))</f>
      </c>
      <c r="F39" s="23" t="s">
        <v>115</v>
      </c>
      <c r="G39" s="49" t="s">
        <v>585</v>
      </c>
      <c r="H39" s="4" t="s">
        <v>117</v>
      </c>
      <c r="I39" s="6">
        <v>0</v>
      </c>
      <c r="J39" s="135"/>
      <c r="K39" s="136"/>
      <c r="L39" s="136"/>
      <c r="M39" s="136"/>
      <c r="N39" s="136"/>
      <c r="O39" s="136"/>
      <c r="P39" s="136"/>
      <c r="Q39" s="136"/>
      <c r="R39" s="136"/>
      <c r="S39" s="136"/>
      <c r="T39" s="136"/>
      <c r="U39" s="136"/>
      <c r="V39" s="136"/>
      <c r="W39" s="136"/>
      <c r="X39" s="136"/>
      <c r="Y39" s="136"/>
      <c r="Z39" s="137"/>
      <c r="AA39" s="134" t="s">
        <v>718</v>
      </c>
    </row>
    <row r="40" spans="1:27" ht="11.25">
      <c r="A40" s="120"/>
      <c r="B40" s="121"/>
      <c r="C40" s="119"/>
      <c r="D40" s="133"/>
      <c r="E40" s="125"/>
      <c r="F40" s="23" t="s">
        <v>116</v>
      </c>
      <c r="G40" s="49" t="s">
        <v>581</v>
      </c>
      <c r="H40" s="4" t="s">
        <v>118</v>
      </c>
      <c r="I40" s="7">
        <f>IF(I11="","",+I11)</f>
        <v>74454</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713</v>
      </c>
      <c r="C41" s="117">
        <f>IF($C$11="","",$C$11)</f>
        <v>2000</v>
      </c>
      <c r="D41" s="128" t="s">
        <v>656</v>
      </c>
      <c r="E41" s="123" t="s">
        <v>712</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715</v>
      </c>
    </row>
    <row r="42" spans="1:27" ht="11.25">
      <c r="A42" s="155"/>
      <c r="B42" s="132"/>
      <c r="C42" s="118"/>
      <c r="D42" s="150"/>
      <c r="E42" s="124"/>
      <c r="F42" s="23" t="s">
        <v>122</v>
      </c>
      <c r="G42" s="49" t="s">
        <v>12</v>
      </c>
      <c r="H42" s="4" t="s">
        <v>133</v>
      </c>
      <c r="I42" s="82">
        <v>0.01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0.16</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82.18441209144595</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17.815587908554054</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656</v>
      </c>
      <c r="E46" s="123">
        <f>IF(D46="País","Nivel incorrecto",IF(D46="Entidad","Nivel incorrecto",""))</f>
      </c>
      <c r="F46" s="23" t="s">
        <v>142</v>
      </c>
      <c r="G46" s="49" t="s">
        <v>581</v>
      </c>
      <c r="H46" s="4" t="s">
        <v>148</v>
      </c>
      <c r="I46" s="43">
        <v>25521</v>
      </c>
      <c r="J46" s="126"/>
      <c r="K46" s="126"/>
      <c r="L46" s="126"/>
      <c r="M46" s="126"/>
      <c r="N46" s="126"/>
      <c r="O46" s="126"/>
      <c r="P46" s="126"/>
      <c r="Q46" s="126"/>
      <c r="R46" s="126"/>
      <c r="S46" s="126"/>
      <c r="T46" s="126"/>
      <c r="U46" s="126"/>
      <c r="V46" s="126"/>
      <c r="W46" s="126"/>
      <c r="X46" s="126"/>
      <c r="Y46" s="126"/>
      <c r="Z46" s="126"/>
      <c r="AA46" s="134" t="s">
        <v>716</v>
      </c>
    </row>
    <row r="47" spans="1:27" ht="11.25">
      <c r="A47" s="155"/>
      <c r="B47" s="132"/>
      <c r="C47" s="118"/>
      <c r="D47" s="150"/>
      <c r="E47" s="124"/>
      <c r="F47" s="23" t="s">
        <v>143</v>
      </c>
      <c r="G47" s="49" t="s">
        <v>581</v>
      </c>
      <c r="H47" s="4" t="s">
        <v>149</v>
      </c>
      <c r="I47" s="43">
        <v>23777</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23626</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22824</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8</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10</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656</v>
      </c>
      <c r="E52" s="123">
        <f>IF(D52="País","Nivel incorrecto",IF(D52="Entidad","Nivel incorrecto",""))</f>
      </c>
      <c r="F52" s="23" t="s">
        <v>157</v>
      </c>
      <c r="G52" s="49" t="s">
        <v>581</v>
      </c>
      <c r="H52" s="4" t="s">
        <v>165</v>
      </c>
      <c r="I52" s="43">
        <v>70959</v>
      </c>
      <c r="J52" s="126"/>
      <c r="K52" s="126"/>
      <c r="L52" s="126"/>
      <c r="M52" s="126"/>
      <c r="N52" s="126"/>
      <c r="O52" s="126"/>
      <c r="P52" s="126"/>
      <c r="Q52" s="126"/>
      <c r="R52" s="126"/>
      <c r="S52" s="126"/>
      <c r="T52" s="126"/>
      <c r="U52" s="126"/>
      <c r="V52" s="126"/>
      <c r="W52" s="126"/>
      <c r="X52" s="126"/>
      <c r="Y52" s="126"/>
      <c r="Z52" s="126"/>
      <c r="AA52" s="131" t="s">
        <v>719</v>
      </c>
    </row>
    <row r="53" spans="1:27" ht="11.25">
      <c r="A53" s="155"/>
      <c r="B53" s="132"/>
      <c r="C53" s="118"/>
      <c r="D53" s="150"/>
      <c r="E53" s="124"/>
      <c r="F53" s="23" t="s">
        <v>158</v>
      </c>
      <c r="G53" s="49" t="s">
        <v>581</v>
      </c>
      <c r="H53" s="4" t="s">
        <v>164</v>
      </c>
      <c r="I53" s="43">
        <v>77101</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35694</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39250</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35265</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37851</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649</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656</v>
      </c>
      <c r="E61" s="123">
        <f>IF(D61="País","Nivel incorrecto",IF(D61="Entidad","Nivel incorrecto",IF(D61="Delegación de la Ciudad de México","Nivel incorrecto","")))</f>
      </c>
      <c r="F61" s="23" t="s">
        <v>226</v>
      </c>
      <c r="G61" s="49" t="s">
        <v>587</v>
      </c>
      <c r="H61" s="48" t="s">
        <v>597</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49" t="s">
        <v>588</v>
      </c>
      <c r="H62" s="48" t="s">
        <v>598</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712</v>
      </c>
      <c r="F63" s="23" t="s">
        <v>236</v>
      </c>
      <c r="G63" s="95" t="s">
        <v>727</v>
      </c>
      <c r="H63" s="60" t="s">
        <v>641</v>
      </c>
      <c r="I63" s="36">
        <v>5047337</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5" t="s">
        <v>727</v>
      </c>
      <c r="H64" s="48" t="s">
        <v>599</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589</v>
      </c>
      <c r="H65" s="48" t="s">
        <v>600</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589</v>
      </c>
      <c r="H66" s="48" t="s">
        <v>601</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589</v>
      </c>
      <c r="H67" s="48" t="s">
        <v>602</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589</v>
      </c>
      <c r="H68" s="48" t="s">
        <v>603</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589</v>
      </c>
      <c r="H69" s="48" t="s">
        <v>604</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589</v>
      </c>
      <c r="H70" s="48" t="s">
        <v>605</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656</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656</v>
      </c>
      <c r="E73" s="78">
        <f>IF(D73="Delegación de la Ciudad de México","Nivel incorrecto","")</f>
      </c>
      <c r="F73" s="23" t="s">
        <v>270</v>
      </c>
      <c r="G73" s="49" t="s">
        <v>590</v>
      </c>
      <c r="H73" s="38" t="s">
        <v>271</v>
      </c>
      <c r="I73" s="36">
        <v>3982.5043791695266</v>
      </c>
      <c r="J73" s="126"/>
      <c r="K73" s="126"/>
      <c r="L73" s="126"/>
      <c r="M73" s="126"/>
      <c r="N73" s="126"/>
      <c r="O73" s="126"/>
      <c r="P73" s="126"/>
      <c r="Q73" s="126"/>
      <c r="R73" s="126"/>
      <c r="S73" s="126"/>
      <c r="T73" s="126"/>
      <c r="U73" s="126"/>
      <c r="V73" s="126"/>
      <c r="W73" s="126"/>
      <c r="X73" s="126"/>
      <c r="Y73" s="126"/>
      <c r="Z73" s="126"/>
      <c r="AA73" s="94" t="s">
        <v>720</v>
      </c>
    </row>
    <row r="74" spans="1:27" ht="11.25" customHeight="1">
      <c r="A74" s="120" t="s">
        <v>267</v>
      </c>
      <c r="B74" s="121" t="s">
        <v>272</v>
      </c>
      <c r="C74" s="117">
        <f>IF($C$11="","",$C$11)</f>
        <v>2000</v>
      </c>
      <c r="D74" s="128" t="s">
        <v>656</v>
      </c>
      <c r="E74" s="90" t="s">
        <v>712</v>
      </c>
      <c r="F74" s="23" t="s">
        <v>273</v>
      </c>
      <c r="G74" s="49" t="s">
        <v>581</v>
      </c>
      <c r="H74" s="41" t="s">
        <v>276</v>
      </c>
      <c r="I74" s="43">
        <v>27801</v>
      </c>
      <c r="J74" s="135"/>
      <c r="K74" s="136"/>
      <c r="L74" s="136"/>
      <c r="M74" s="136"/>
      <c r="N74" s="136"/>
      <c r="O74" s="136"/>
      <c r="P74" s="136"/>
      <c r="Q74" s="136"/>
      <c r="R74" s="136"/>
      <c r="S74" s="136"/>
      <c r="T74" s="136"/>
      <c r="U74" s="136"/>
      <c r="V74" s="136"/>
      <c r="W74" s="136"/>
      <c r="X74" s="136"/>
      <c r="Y74" s="136"/>
      <c r="Z74" s="137"/>
      <c r="AA74" s="134" t="s">
        <v>721</v>
      </c>
    </row>
    <row r="75" spans="1:27" ht="11.25">
      <c r="A75" s="120"/>
      <c r="B75" s="121"/>
      <c r="C75" s="118"/>
      <c r="D75" s="150"/>
      <c r="E75" s="91"/>
      <c r="F75" s="23" t="s">
        <v>274</v>
      </c>
      <c r="G75" s="49" t="s">
        <v>581</v>
      </c>
      <c r="H75" s="41" t="s">
        <v>277</v>
      </c>
      <c r="I75" s="43">
        <v>381</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698</v>
      </c>
      <c r="I76" s="81">
        <v>1.3704543002050287</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656</v>
      </c>
      <c r="E77" s="123" t="s">
        <v>712</v>
      </c>
      <c r="F77" s="23" t="s">
        <v>285</v>
      </c>
      <c r="G77" s="49" t="s">
        <v>591</v>
      </c>
      <c r="H77" s="38" t="s">
        <v>291</v>
      </c>
      <c r="I77" s="36"/>
      <c r="J77" s="126"/>
      <c r="K77" s="126"/>
      <c r="L77" s="126"/>
      <c r="M77" s="126"/>
      <c r="N77" s="126"/>
      <c r="O77" s="126"/>
      <c r="P77" s="126"/>
      <c r="Q77" s="126"/>
      <c r="R77" s="126"/>
      <c r="S77" s="126"/>
      <c r="T77" s="126"/>
      <c r="U77" s="126"/>
      <c r="V77" s="126"/>
      <c r="W77" s="126"/>
      <c r="X77" s="126"/>
      <c r="Y77" s="126"/>
      <c r="Z77" s="126"/>
      <c r="AA77" s="127" t="s">
        <v>722</v>
      </c>
    </row>
    <row r="78" spans="1:27" ht="22.5">
      <c r="A78" s="120"/>
      <c r="B78" s="121"/>
      <c r="C78" s="118"/>
      <c r="D78" s="121"/>
      <c r="E78" s="124"/>
      <c r="F78" s="23" t="s">
        <v>286</v>
      </c>
      <c r="G78" s="49" t="s">
        <v>591</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591</v>
      </c>
      <c r="H79" s="38" t="s">
        <v>293</v>
      </c>
      <c r="I79" s="36">
        <v>50332.996</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57306</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71351</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77579</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642</v>
      </c>
      <c r="C83" s="117">
        <f>IF($C$11="","",$C$11)</f>
        <v>2000</v>
      </c>
      <c r="D83" s="134" t="str">
        <f>D39</f>
        <v>Municipio</v>
      </c>
      <c r="E83" s="123" t="s">
        <v>712</v>
      </c>
      <c r="F83" s="23" t="s">
        <v>302</v>
      </c>
      <c r="G83" s="49" t="s">
        <v>592</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592</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590</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656</v>
      </c>
      <c r="E86" s="123">
        <f>IF(D86="País","Nivel incorrecto",IF(D86="Entidad","Nivel incorrecto",""))</f>
      </c>
      <c r="F86" s="23" t="s">
        <v>310</v>
      </c>
      <c r="G86" s="49" t="s">
        <v>593</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593</v>
      </c>
      <c r="H87" s="41" t="s">
        <v>699</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700</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594</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712</v>
      </c>
      <c r="F91" s="23" t="s">
        <v>321</v>
      </c>
      <c r="G91" s="49" t="s">
        <v>595</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595</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621</v>
      </c>
      <c r="C93" s="117">
        <f>IF($C$11="","",$C$11)</f>
        <v>2000</v>
      </c>
      <c r="D93" s="121" t="str">
        <f>D39</f>
        <v>Municipio</v>
      </c>
      <c r="E93" s="123" t="s">
        <v>712</v>
      </c>
      <c r="F93" s="23" t="s">
        <v>302</v>
      </c>
      <c r="G93" s="49" t="s">
        <v>592</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590</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593</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712</v>
      </c>
      <c r="F96" s="23" t="s">
        <v>337</v>
      </c>
      <c r="G96" s="49" t="s">
        <v>581</v>
      </c>
      <c r="H96" s="41" t="s">
        <v>339</v>
      </c>
      <c r="I96" s="43">
        <v>3271</v>
      </c>
      <c r="J96" s="126"/>
      <c r="K96" s="126"/>
      <c r="L96" s="126"/>
      <c r="M96" s="126"/>
      <c r="N96" s="126"/>
      <c r="O96" s="126"/>
      <c r="P96" s="126"/>
      <c r="Q96" s="126"/>
      <c r="R96" s="126"/>
      <c r="S96" s="126"/>
      <c r="T96" s="126"/>
      <c r="U96" s="126"/>
      <c r="V96" s="126"/>
      <c r="W96" s="126"/>
      <c r="X96" s="126"/>
      <c r="Y96" s="126"/>
      <c r="Z96" s="126"/>
      <c r="AA96" s="121" t="s">
        <v>723</v>
      </c>
    </row>
    <row r="97" spans="1:27" ht="22.5">
      <c r="A97" s="122"/>
      <c r="B97" s="121"/>
      <c r="C97" s="119"/>
      <c r="D97" s="121"/>
      <c r="E97" s="125"/>
      <c r="F97" s="23" t="s">
        <v>338</v>
      </c>
      <c r="G97" s="49" t="s">
        <v>581</v>
      </c>
      <c r="H97" s="41" t="s">
        <v>640</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656</v>
      </c>
      <c r="E98" s="123">
        <f>IF(D98="País","Nivel incorrecto",IF(D98="Entidad","Nivel incorrecto",""))</f>
      </c>
      <c r="F98" s="23" t="s">
        <v>342</v>
      </c>
      <c r="G98" s="49" t="s">
        <v>581</v>
      </c>
      <c r="H98" s="83" t="s">
        <v>701</v>
      </c>
      <c r="I98" s="6">
        <v>6509</v>
      </c>
      <c r="J98" s="126"/>
      <c r="K98" s="126"/>
      <c r="L98" s="126"/>
      <c r="M98" s="126"/>
      <c r="N98" s="126"/>
      <c r="O98" s="126"/>
      <c r="P98" s="126"/>
      <c r="Q98" s="126"/>
      <c r="R98" s="126"/>
      <c r="S98" s="126"/>
      <c r="T98" s="126"/>
      <c r="U98" s="126"/>
      <c r="V98" s="126"/>
      <c r="W98" s="126"/>
      <c r="X98" s="126"/>
      <c r="Y98" s="126"/>
      <c r="Z98" s="126"/>
      <c r="AA98" s="121" t="s">
        <v>716</v>
      </c>
    </row>
    <row r="99" spans="1:27" ht="11.25">
      <c r="A99" s="120"/>
      <c r="B99" s="121"/>
      <c r="C99" s="118"/>
      <c r="D99" s="171"/>
      <c r="E99" s="124"/>
      <c r="F99" s="23" t="s">
        <v>343</v>
      </c>
      <c r="G99" s="49" t="s">
        <v>581</v>
      </c>
      <c r="H99" s="83" t="s">
        <v>702</v>
      </c>
      <c r="I99" s="6">
        <v>5512</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703</v>
      </c>
      <c r="I100" s="6">
        <v>6326</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704</v>
      </c>
      <c r="I101" s="6">
        <v>6702</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705</v>
      </c>
      <c r="I102" s="6">
        <v>6018</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706</v>
      </c>
      <c r="I103" s="6">
        <v>6059</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707</v>
      </c>
      <c r="I104" s="6">
        <v>1314</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708</v>
      </c>
      <c r="I105" s="6">
        <v>1609</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656</v>
      </c>
      <c r="E106" s="123" t="s">
        <v>712</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645</v>
      </c>
      <c r="G107" s="49" t="s">
        <v>581</v>
      </c>
      <c r="H107" s="41" t="s">
        <v>644</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656</v>
      </c>
      <c r="E108" s="78">
        <f>IF(D108="País","Nivel incorrecto",IF(D108="Entidad","Nivel incorrecto",""))</f>
      </c>
      <c r="F108" s="23" t="s">
        <v>375</v>
      </c>
      <c r="G108" s="96" t="s">
        <v>728</v>
      </c>
      <c r="H108" s="41" t="s">
        <v>606</v>
      </c>
      <c r="I108" s="36">
        <v>234</v>
      </c>
      <c r="J108" s="126"/>
      <c r="K108" s="126"/>
      <c r="L108" s="126"/>
      <c r="M108" s="126"/>
      <c r="N108" s="126"/>
      <c r="O108" s="126"/>
      <c r="P108" s="126"/>
      <c r="Q108" s="126"/>
      <c r="R108" s="126"/>
      <c r="S108" s="126"/>
      <c r="T108" s="126"/>
      <c r="U108" s="126"/>
      <c r="V108" s="126"/>
      <c r="W108" s="126"/>
      <c r="X108" s="126"/>
      <c r="Y108" s="126"/>
      <c r="Z108" s="126"/>
      <c r="AA108" s="94" t="s">
        <v>724</v>
      </c>
    </row>
    <row r="109" spans="1:27" ht="22.5">
      <c r="A109" s="120" t="s">
        <v>376</v>
      </c>
      <c r="B109" s="121" t="s">
        <v>377</v>
      </c>
      <c r="C109" s="117">
        <f>IF($C$11="","",$C$11)</f>
        <v>2000</v>
      </c>
      <c r="D109" s="121" t="str">
        <f>D39</f>
        <v>Municipio</v>
      </c>
      <c r="E109" s="123" t="s">
        <v>712</v>
      </c>
      <c r="F109" s="44" t="s">
        <v>382</v>
      </c>
      <c r="G109" s="49" t="s">
        <v>12</v>
      </c>
      <c r="H109" s="83" t="s">
        <v>709</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710</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711</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74454</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624</v>
      </c>
      <c r="C114" s="117">
        <f>IF($C$11="","",$C$11)</f>
        <v>2000</v>
      </c>
      <c r="D114" s="121" t="str">
        <f>D39</f>
        <v>Municipio</v>
      </c>
      <c r="E114" s="123" t="s">
        <v>712</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630</v>
      </c>
      <c r="C116" s="117">
        <f>IF($C$11="","",$C$11)</f>
        <v>2000</v>
      </c>
      <c r="D116" s="121" t="str">
        <f>D39</f>
        <v>Municipio</v>
      </c>
      <c r="E116" s="123" t="s">
        <v>712</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629</v>
      </c>
      <c r="C122" s="117">
        <f>IF($C$11="","",$C$11)</f>
        <v>2000</v>
      </c>
      <c r="D122" s="121" t="str">
        <f>D39</f>
        <v>Municipio</v>
      </c>
      <c r="E122" s="123" t="s">
        <v>712</v>
      </c>
      <c r="F122" s="44" t="s">
        <v>419</v>
      </c>
      <c r="G122" s="49" t="s">
        <v>581</v>
      </c>
      <c r="H122" s="41" t="s">
        <v>422</v>
      </c>
      <c r="I122" s="43">
        <v>52919</v>
      </c>
      <c r="J122" s="126"/>
      <c r="K122" s="126"/>
      <c r="L122" s="126"/>
      <c r="M122" s="126"/>
      <c r="N122" s="126"/>
      <c r="O122" s="126"/>
      <c r="P122" s="126"/>
      <c r="Q122" s="126"/>
      <c r="R122" s="126"/>
      <c r="S122" s="126"/>
      <c r="T122" s="126"/>
      <c r="U122" s="126"/>
      <c r="V122" s="126"/>
      <c r="W122" s="126"/>
      <c r="X122" s="126"/>
      <c r="Y122" s="126"/>
      <c r="Z122" s="126"/>
      <c r="AA122" s="127" t="s">
        <v>725</v>
      </c>
    </row>
    <row r="123" spans="1:27" ht="11.25">
      <c r="A123" s="120"/>
      <c r="B123" s="121"/>
      <c r="C123" s="118"/>
      <c r="D123" s="121"/>
      <c r="E123" s="124"/>
      <c r="F123" s="44" t="s">
        <v>420</v>
      </c>
      <c r="G123" s="49" t="s">
        <v>581</v>
      </c>
      <c r="H123" s="41" t="s">
        <v>423</v>
      </c>
      <c r="I123" s="43">
        <v>17702</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16014</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63.71246622196186</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712</v>
      </c>
      <c r="F126" s="44" t="s">
        <v>116</v>
      </c>
      <c r="G126" s="49" t="s">
        <v>581</v>
      </c>
      <c r="H126" s="41" t="s">
        <v>431</v>
      </c>
      <c r="I126" s="43">
        <f>I82</f>
        <v>77579</v>
      </c>
      <c r="J126" s="126"/>
      <c r="K126" s="126"/>
      <c r="L126" s="126"/>
      <c r="M126" s="126"/>
      <c r="N126" s="126"/>
      <c r="O126" s="126"/>
      <c r="P126" s="126"/>
      <c r="Q126" s="126"/>
      <c r="R126" s="126"/>
      <c r="S126" s="126"/>
      <c r="T126" s="126"/>
      <c r="U126" s="126"/>
      <c r="V126" s="126"/>
      <c r="W126" s="126"/>
      <c r="X126" s="126"/>
      <c r="Y126" s="126"/>
      <c r="Z126" s="126"/>
      <c r="AA126" s="121" t="s">
        <v>726</v>
      </c>
    </row>
    <row r="127" spans="1:27" ht="11.25">
      <c r="A127" s="120"/>
      <c r="B127" s="121"/>
      <c r="C127" s="119"/>
      <c r="D127" s="121"/>
      <c r="E127" s="125"/>
      <c r="F127" s="44" t="s">
        <v>432</v>
      </c>
      <c r="G127" s="49" t="s">
        <v>596</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679</v>
      </c>
      <c r="I129" s="80"/>
    </row>
    <row r="130" ht="11.25">
      <c r="A130" s="85" t="s">
        <v>680</v>
      </c>
    </row>
    <row r="131" ht="11.25">
      <c r="A131" s="86" t="s">
        <v>681</v>
      </c>
    </row>
    <row r="132" ht="11.25">
      <c r="A132" s="87" t="s">
        <v>682</v>
      </c>
    </row>
    <row r="133" ht="11.25">
      <c r="A133" s="87" t="s">
        <v>683</v>
      </c>
    </row>
    <row r="134" ht="11.25">
      <c r="A134" s="87" t="s">
        <v>684</v>
      </c>
    </row>
    <row r="135" ht="11.25">
      <c r="A135" s="87" t="s">
        <v>685</v>
      </c>
    </row>
    <row r="136" ht="11.25">
      <c r="A136" s="87" t="s">
        <v>686</v>
      </c>
    </row>
    <row r="137" ht="11.25">
      <c r="A137" s="87" t="s">
        <v>687</v>
      </c>
    </row>
    <row r="138" ht="11.25">
      <c r="A138" s="87" t="s">
        <v>688</v>
      </c>
    </row>
    <row r="139" ht="11.25">
      <c r="A139" s="87" t="s">
        <v>689</v>
      </c>
    </row>
    <row r="140" ht="11.25">
      <c r="A140" s="87" t="s">
        <v>690</v>
      </c>
    </row>
    <row r="141" ht="11.25">
      <c r="A141" s="84" t="s">
        <v>691</v>
      </c>
    </row>
    <row r="142" ht="11.25">
      <c r="A142" s="88" t="s">
        <v>692</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643</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650</v>
      </c>
      <c r="B4" s="112"/>
      <c r="C4" s="112"/>
      <c r="D4" s="112"/>
      <c r="E4" s="112"/>
      <c r="F4" s="112"/>
      <c r="G4" s="112"/>
      <c r="H4" s="112"/>
      <c r="I4" s="112"/>
      <c r="J4" s="113"/>
    </row>
    <row r="5" spans="1:10" ht="11.25">
      <c r="A5" s="5" t="s">
        <v>610</v>
      </c>
      <c r="B5" s="5" t="s">
        <v>1</v>
      </c>
      <c r="C5" s="5" t="s">
        <v>328</v>
      </c>
      <c r="D5" s="24" t="s">
        <v>618</v>
      </c>
      <c r="E5" s="5" t="s">
        <v>611</v>
      </c>
      <c r="F5" s="24" t="s">
        <v>617</v>
      </c>
      <c r="G5" s="5" t="s">
        <v>139</v>
      </c>
      <c r="H5" s="5" t="s">
        <v>140</v>
      </c>
      <c r="I5" s="5" t="s">
        <v>586</v>
      </c>
      <c r="J5" s="5" t="s">
        <v>8</v>
      </c>
    </row>
    <row r="6" spans="1:10" ht="11.25">
      <c r="A6" s="33" t="s">
        <v>625</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625</v>
      </c>
      <c r="B7" s="53" t="s">
        <v>232</v>
      </c>
      <c r="C7" s="53">
        <v>18</v>
      </c>
      <c r="D7" s="54" t="s">
        <v>269</v>
      </c>
      <c r="E7" s="53" t="s">
        <v>281</v>
      </c>
      <c r="F7" s="54" t="s">
        <v>269</v>
      </c>
      <c r="G7" s="30">
        <f>+Datos!I73</f>
        <v>3982.5043791695266</v>
      </c>
      <c r="H7" s="69" t="s">
        <v>590</v>
      </c>
      <c r="I7" s="67">
        <f>IF(Datos!C73="","",Datos!C73)</f>
        <v>2000</v>
      </c>
      <c r="J7" s="67" t="str">
        <f>IF(Datos!D73="","",Datos!D73)</f>
        <v>Municipio</v>
      </c>
    </row>
    <row r="8" spans="1:10" ht="11.25">
      <c r="A8" s="33" t="s">
        <v>625</v>
      </c>
      <c r="B8" s="53" t="s">
        <v>232</v>
      </c>
      <c r="C8" s="53">
        <v>19</v>
      </c>
      <c r="D8" s="54" t="s">
        <v>272</v>
      </c>
      <c r="E8" s="53" t="s">
        <v>282</v>
      </c>
      <c r="F8" s="54" t="s">
        <v>272</v>
      </c>
      <c r="G8" s="30">
        <f>IF(Datos!I74=0,"",100*Datos!I75/Datos!I74)</f>
        <v>1.3704543002050287</v>
      </c>
      <c r="H8" s="53" t="s">
        <v>12</v>
      </c>
      <c r="I8" s="67">
        <f>IF(Datos!C74="","",Datos!C74)</f>
        <v>2000</v>
      </c>
      <c r="J8" s="67" t="str">
        <f>IF(Datos!D74="","",Datos!D74)</f>
        <v>Municipio</v>
      </c>
    </row>
    <row r="9" spans="1:10" ht="11.25">
      <c r="A9" s="33" t="s">
        <v>625</v>
      </c>
      <c r="B9" s="53" t="s">
        <v>232</v>
      </c>
      <c r="C9" s="53">
        <v>19</v>
      </c>
      <c r="D9" s="54" t="s">
        <v>272</v>
      </c>
      <c r="E9" s="53" t="s">
        <v>282</v>
      </c>
      <c r="F9" s="54" t="s">
        <v>278</v>
      </c>
      <c r="G9" s="30">
        <f>+Datos!I76</f>
        <v>1.3704543002050287</v>
      </c>
      <c r="H9" s="53" t="s">
        <v>12</v>
      </c>
      <c r="I9" s="67">
        <f>IF(Datos!C74="","",Datos!C74)</f>
        <v>2000</v>
      </c>
      <c r="J9" s="67" t="str">
        <f>IF(Datos!D74="","",Datos!D74)</f>
        <v>Municipio</v>
      </c>
    </row>
    <row r="10" spans="1:10" ht="11.25">
      <c r="A10" s="33" t="s">
        <v>614</v>
      </c>
      <c r="B10" s="53" t="s">
        <v>232</v>
      </c>
      <c r="C10" s="53">
        <v>7</v>
      </c>
      <c r="D10" s="54" t="s">
        <v>613</v>
      </c>
      <c r="E10" s="32" t="s">
        <v>56</v>
      </c>
      <c r="F10" s="41" t="s">
        <v>110</v>
      </c>
      <c r="G10" s="30">
        <f>IF(Datos!I38=0,"",1000*Datos!I37/Datos!I38)</f>
        <v>2.6055237102657633</v>
      </c>
      <c r="H10" s="53" t="s">
        <v>137</v>
      </c>
      <c r="I10" s="67">
        <f>IF(Datos!C37="","",Datos!C37)</f>
        <v>2000</v>
      </c>
      <c r="J10" s="67" t="str">
        <f>IF(Datos!D37="","",Datos!D37)</f>
        <v>Municipio</v>
      </c>
    </row>
    <row r="11" spans="1:10" ht="11.25">
      <c r="A11" s="33" t="s">
        <v>614</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614</v>
      </c>
      <c r="B12" s="53" t="s">
        <v>232</v>
      </c>
      <c r="C12" s="53">
        <v>9</v>
      </c>
      <c r="D12" s="93" t="s">
        <v>714</v>
      </c>
      <c r="E12" s="32" t="s">
        <v>126</v>
      </c>
      <c r="F12" s="60" t="s">
        <v>634</v>
      </c>
      <c r="G12" s="30">
        <f>IF(Datos!I44=0,"",Datos!I41*Datos!I44/100)</f>
        <v>0</v>
      </c>
      <c r="H12" s="53" t="s">
        <v>12</v>
      </c>
      <c r="I12" s="67">
        <f>IF(Datos!C41="","",Datos!C41)</f>
        <v>2000</v>
      </c>
      <c r="J12" s="67" t="str">
        <f>IF(Datos!D41="","",Datos!D41)</f>
        <v>Municipio</v>
      </c>
    </row>
    <row r="13" spans="1:10" ht="11.25">
      <c r="A13" s="33" t="s">
        <v>614</v>
      </c>
      <c r="B13" s="53" t="s">
        <v>232</v>
      </c>
      <c r="C13" s="53">
        <v>9</v>
      </c>
      <c r="D13" s="93" t="s">
        <v>714</v>
      </c>
      <c r="E13" s="32" t="s">
        <v>127</v>
      </c>
      <c r="F13" s="60" t="s">
        <v>635</v>
      </c>
      <c r="G13" s="30">
        <f>IF(Datos!I45=0,"",Datos!I41*Datos!I45/100)</f>
        <v>0</v>
      </c>
      <c r="H13" s="53" t="s">
        <v>12</v>
      </c>
      <c r="I13" s="67">
        <f>IF(Datos!C41="","",Datos!C41)</f>
        <v>2000</v>
      </c>
      <c r="J13" s="67" t="str">
        <f>IF(Datos!D41="","",Datos!D41)</f>
        <v>Municipio</v>
      </c>
    </row>
    <row r="14" spans="1:10" ht="11.25">
      <c r="A14" s="33" t="s">
        <v>614</v>
      </c>
      <c r="B14" s="53" t="s">
        <v>232</v>
      </c>
      <c r="C14" s="53">
        <v>9</v>
      </c>
      <c r="D14" s="93" t="s">
        <v>714</v>
      </c>
      <c r="E14" s="32" t="s">
        <v>128</v>
      </c>
      <c r="F14" s="60" t="s">
        <v>636</v>
      </c>
      <c r="G14" s="30">
        <f>IF(Datos!I44=0,"",Datos!I42*Datos!I44/100)</f>
        <v>0.008218441209144594</v>
      </c>
      <c r="H14" s="53" t="s">
        <v>12</v>
      </c>
      <c r="I14" s="67">
        <f>IF(Datos!C41="","",Datos!C41)</f>
        <v>2000</v>
      </c>
      <c r="J14" s="67" t="str">
        <f>IF(Datos!D41="","",Datos!D41)</f>
        <v>Municipio</v>
      </c>
    </row>
    <row r="15" spans="1:10" ht="11.25">
      <c r="A15" s="33" t="s">
        <v>614</v>
      </c>
      <c r="B15" s="53" t="s">
        <v>232</v>
      </c>
      <c r="C15" s="53">
        <v>9</v>
      </c>
      <c r="D15" s="93" t="s">
        <v>714</v>
      </c>
      <c r="E15" s="32" t="s">
        <v>129</v>
      </c>
      <c r="F15" s="60" t="s">
        <v>637</v>
      </c>
      <c r="G15" s="30">
        <f>IF(Datos!I45=0,"",Datos!I42*Datos!I45/100)</f>
        <v>0.0017815587908554054</v>
      </c>
      <c r="H15" s="53" t="s">
        <v>12</v>
      </c>
      <c r="I15" s="67">
        <f>IF(Datos!C41="","",Datos!C41)</f>
        <v>2000</v>
      </c>
      <c r="J15" s="67" t="str">
        <f>IF(Datos!D41="","",Datos!D41)</f>
        <v>Municipio</v>
      </c>
    </row>
    <row r="16" spans="1:10" ht="11.25">
      <c r="A16" s="33" t="s">
        <v>614</v>
      </c>
      <c r="B16" s="53" t="s">
        <v>232</v>
      </c>
      <c r="C16" s="53">
        <v>9</v>
      </c>
      <c r="D16" s="93" t="s">
        <v>714</v>
      </c>
      <c r="E16" s="32" t="s">
        <v>130</v>
      </c>
      <c r="F16" s="60" t="s">
        <v>638</v>
      </c>
      <c r="G16" s="30">
        <f>IF(Datos!I44=0,"",Datos!I43*Datos!I44/100)</f>
        <v>0.1314950593463135</v>
      </c>
      <c r="H16" s="53" t="s">
        <v>12</v>
      </c>
      <c r="I16" s="67">
        <f>IF(Datos!C41="","",Datos!C41)</f>
        <v>2000</v>
      </c>
      <c r="J16" s="67" t="str">
        <f>IF(Datos!D41="","",Datos!D41)</f>
        <v>Municipio</v>
      </c>
    </row>
    <row r="17" spans="1:10" ht="11.25">
      <c r="A17" s="33" t="s">
        <v>614</v>
      </c>
      <c r="B17" s="53" t="s">
        <v>232</v>
      </c>
      <c r="C17" s="53">
        <v>9</v>
      </c>
      <c r="D17" s="93" t="s">
        <v>714</v>
      </c>
      <c r="E17" s="32" t="s">
        <v>131</v>
      </c>
      <c r="F17" s="60" t="s">
        <v>639</v>
      </c>
      <c r="G17" s="30">
        <f>IF(Datos!I45=0,"",Datos!I43*Datos!I45/100)</f>
        <v>0.028504940653686486</v>
      </c>
      <c r="H17" s="53" t="s">
        <v>12</v>
      </c>
      <c r="I17" s="67">
        <f>IF(Datos!C41="","",Datos!C41)</f>
        <v>2000</v>
      </c>
      <c r="J17" s="67" t="str">
        <f>IF(Datos!D41="","",Datos!D41)</f>
        <v>Municipio</v>
      </c>
    </row>
    <row r="18" spans="1:10" ht="11.25">
      <c r="A18" s="33" t="s">
        <v>614</v>
      </c>
      <c r="B18" s="53" t="s">
        <v>232</v>
      </c>
      <c r="C18" s="53">
        <v>10</v>
      </c>
      <c r="D18" s="54" t="s">
        <v>141</v>
      </c>
      <c r="E18" s="53" t="s">
        <v>155</v>
      </c>
      <c r="F18" s="54" t="s">
        <v>615</v>
      </c>
      <c r="G18" s="30">
        <f>IF(Datos!I46=0,"",100*Datos!I48/(Datos!I46-Datos!I50))</f>
        <v>92.6037706267393</v>
      </c>
      <c r="H18" s="53" t="s">
        <v>12</v>
      </c>
      <c r="I18" s="67">
        <f>IF(Datos!C46="","",Datos!C46)</f>
        <v>2000</v>
      </c>
      <c r="J18" s="67" t="str">
        <f>IF(Datos!D46="","",Datos!D46)</f>
        <v>Municipio</v>
      </c>
    </row>
    <row r="19" spans="1:10" ht="11.25">
      <c r="A19" s="33" t="s">
        <v>614</v>
      </c>
      <c r="B19" s="53" t="s">
        <v>232</v>
      </c>
      <c r="C19" s="53">
        <v>10</v>
      </c>
      <c r="D19" s="54" t="s">
        <v>141</v>
      </c>
      <c r="E19" s="53" t="s">
        <v>154</v>
      </c>
      <c r="F19" s="54" t="s">
        <v>616</v>
      </c>
      <c r="G19" s="30">
        <f>IF(Datos!I47=0,"",100*Datos!I49/(Datos!I47-Datos!I51))</f>
        <v>96.03231371229015</v>
      </c>
      <c r="H19" s="53" t="s">
        <v>12</v>
      </c>
      <c r="I19" s="67">
        <f>IF(Datos!C46="","",Datos!C46)</f>
        <v>2000</v>
      </c>
      <c r="J19" s="67" t="str">
        <f>IF(Datos!D46="","",Datos!D46)</f>
        <v>Municipio</v>
      </c>
    </row>
    <row r="20" spans="1:10" ht="11.25">
      <c r="A20" s="33" t="s">
        <v>614</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614</v>
      </c>
      <c r="B21" s="53" t="s">
        <v>299</v>
      </c>
      <c r="C21" s="53">
        <v>6</v>
      </c>
      <c r="D21" s="54" t="s">
        <v>341</v>
      </c>
      <c r="E21" s="53" t="s">
        <v>350</v>
      </c>
      <c r="F21" s="61" t="s">
        <v>358</v>
      </c>
      <c r="G21" s="30">
        <f>IF(Datos!I98=0,"",100*Datos!$I$98/(Datos!$I$98+Datos!$I$99))</f>
        <v>54.14690957491057</v>
      </c>
      <c r="H21" s="53" t="s">
        <v>12</v>
      </c>
      <c r="I21" s="67">
        <f>IF(Datos!C98="","",Datos!C98)</f>
        <v>2000</v>
      </c>
      <c r="J21" s="67" t="str">
        <f>IF(Datos!D98="","",Datos!D98)</f>
        <v>Municipio</v>
      </c>
    </row>
    <row r="22" spans="1:10" ht="22.5">
      <c r="A22" s="33" t="s">
        <v>614</v>
      </c>
      <c r="B22" s="53" t="s">
        <v>299</v>
      </c>
      <c r="C22" s="53">
        <v>6</v>
      </c>
      <c r="D22" s="54" t="s">
        <v>341</v>
      </c>
      <c r="E22" s="53" t="s">
        <v>351</v>
      </c>
      <c r="F22" s="54" t="s">
        <v>360</v>
      </c>
      <c r="G22" s="30">
        <f>IF(Datos!I98=0,"",100*Datos!$I$99/(Datos!$I$98+Datos!$I$99))</f>
        <v>45.85309042508943</v>
      </c>
      <c r="H22" s="53" t="s">
        <v>12</v>
      </c>
      <c r="I22" s="67">
        <f>IF(Datos!C98="","",Datos!C98)</f>
        <v>2000</v>
      </c>
      <c r="J22" s="67" t="str">
        <f>IF(Datos!D98="","",Datos!D98)</f>
        <v>Municipio</v>
      </c>
    </row>
    <row r="23" spans="1:10" ht="22.5">
      <c r="A23" s="33" t="s">
        <v>614</v>
      </c>
      <c r="B23" s="53" t="s">
        <v>299</v>
      </c>
      <c r="C23" s="53">
        <v>6</v>
      </c>
      <c r="D23" s="54" t="s">
        <v>341</v>
      </c>
      <c r="E23" s="53" t="s">
        <v>352</v>
      </c>
      <c r="F23" s="54" t="s">
        <v>359</v>
      </c>
      <c r="G23" s="30">
        <f>IF(Datos!I100=0,"",100*Datos!$I$100/(Datos!$I$100+Datos!$I$101))</f>
        <v>48.55695425237949</v>
      </c>
      <c r="H23" s="53" t="s">
        <v>12</v>
      </c>
      <c r="I23" s="67">
        <f>IF(Datos!C98="","",Datos!C98)</f>
        <v>2000</v>
      </c>
      <c r="J23" s="67" t="str">
        <f>IF(Datos!D98="","",Datos!D98)</f>
        <v>Municipio</v>
      </c>
    </row>
    <row r="24" spans="1:10" ht="22.5">
      <c r="A24" s="33" t="s">
        <v>614</v>
      </c>
      <c r="B24" s="53" t="s">
        <v>299</v>
      </c>
      <c r="C24" s="53">
        <v>6</v>
      </c>
      <c r="D24" s="54" t="s">
        <v>341</v>
      </c>
      <c r="E24" s="53" t="s">
        <v>353</v>
      </c>
      <c r="F24" s="54" t="s">
        <v>361</v>
      </c>
      <c r="G24" s="30">
        <f>IF(Datos!I100=0,"",100*Datos!$I$101/(Datos!$I$100+Datos!$I$101))</f>
        <v>51.44304574762051</v>
      </c>
      <c r="H24" s="53" t="s">
        <v>12</v>
      </c>
      <c r="I24" s="67">
        <f>IF(Datos!C98="","",Datos!C98)</f>
        <v>2000</v>
      </c>
      <c r="J24" s="67" t="str">
        <f>IF(Datos!D98="","",Datos!D98)</f>
        <v>Municipio</v>
      </c>
    </row>
    <row r="25" spans="1:10" ht="22.5">
      <c r="A25" s="33" t="s">
        <v>614</v>
      </c>
      <c r="B25" s="53" t="s">
        <v>299</v>
      </c>
      <c r="C25" s="53">
        <v>6</v>
      </c>
      <c r="D25" s="54" t="s">
        <v>341</v>
      </c>
      <c r="E25" s="53" t="s">
        <v>354</v>
      </c>
      <c r="F25" s="54" t="s">
        <v>362</v>
      </c>
      <c r="G25" s="30">
        <f>IF(Datos!I102=0,"",100*Datos!$I$102/(Datos!$I$102+Datos!$I$103))</f>
        <v>49.83025585824294</v>
      </c>
      <c r="H25" s="53" t="s">
        <v>12</v>
      </c>
      <c r="I25" s="67">
        <f>IF(Datos!C98="","",Datos!C98)</f>
        <v>2000</v>
      </c>
      <c r="J25" s="67" t="str">
        <f>IF(Datos!D98="","",Datos!D98)</f>
        <v>Municipio</v>
      </c>
    </row>
    <row r="26" spans="1:10" ht="22.5">
      <c r="A26" s="33" t="s">
        <v>614</v>
      </c>
      <c r="B26" s="53" t="s">
        <v>299</v>
      </c>
      <c r="C26" s="53">
        <v>6</v>
      </c>
      <c r="D26" s="54" t="s">
        <v>341</v>
      </c>
      <c r="E26" s="53" t="s">
        <v>355</v>
      </c>
      <c r="F26" s="54" t="s">
        <v>363</v>
      </c>
      <c r="G26" s="30">
        <f>IF(Datos!I102=0,"",100*Datos!$I$103/(Datos!$I$102+Datos!$I$103))</f>
        <v>50.16974414175706</v>
      </c>
      <c r="H26" s="53" t="s">
        <v>12</v>
      </c>
      <c r="I26" s="67">
        <f>IF(Datos!C98="","",Datos!C98)</f>
        <v>2000</v>
      </c>
      <c r="J26" s="67" t="str">
        <f>IF(Datos!D98="","",Datos!D98)</f>
        <v>Municipio</v>
      </c>
    </row>
    <row r="27" spans="1:10" ht="22.5">
      <c r="A27" s="33" t="s">
        <v>614</v>
      </c>
      <c r="B27" s="53" t="s">
        <v>299</v>
      </c>
      <c r="C27" s="53">
        <v>6</v>
      </c>
      <c r="D27" s="54" t="s">
        <v>341</v>
      </c>
      <c r="E27" s="53" t="s">
        <v>356</v>
      </c>
      <c r="F27" s="54" t="s">
        <v>364</v>
      </c>
      <c r="G27" s="30">
        <f>IF(Datos!I104=0,"",100*Datos!$I$104/(Datos!$I$104+Datos!$I$105))</f>
        <v>44.95381457406774</v>
      </c>
      <c r="H27" s="53" t="s">
        <v>12</v>
      </c>
      <c r="I27" s="67">
        <f>IF(Datos!C98="","",Datos!C98)</f>
        <v>2000</v>
      </c>
      <c r="J27" s="67" t="str">
        <f>IF(Datos!D98="","",Datos!D98)</f>
        <v>Municipio</v>
      </c>
    </row>
    <row r="28" spans="1:10" ht="22.5">
      <c r="A28" s="33" t="s">
        <v>614</v>
      </c>
      <c r="B28" s="53" t="s">
        <v>299</v>
      </c>
      <c r="C28" s="53">
        <v>6</v>
      </c>
      <c r="D28" s="54" t="s">
        <v>341</v>
      </c>
      <c r="E28" s="53" t="s">
        <v>357</v>
      </c>
      <c r="F28" s="54" t="s">
        <v>365</v>
      </c>
      <c r="G28" s="30">
        <f>IF(Datos!I104=0,"",100*Datos!$I$105/(Datos!$I$104+Datos!$I$105))</f>
        <v>55.04618542593226</v>
      </c>
      <c r="H28" s="53" t="s">
        <v>12</v>
      </c>
      <c r="I28" s="67">
        <f>IF(Datos!C98="","",Datos!C98)</f>
        <v>2000</v>
      </c>
      <c r="J28" s="67" t="str">
        <f>IF(Datos!D98="","",Datos!D98)</f>
        <v>Municipio</v>
      </c>
    </row>
    <row r="29" spans="1:10" ht="11.25">
      <c r="A29" s="33" t="s">
        <v>614</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626</v>
      </c>
      <c r="B30" s="53" t="s">
        <v>232</v>
      </c>
      <c r="C30" s="53">
        <v>20</v>
      </c>
      <c r="D30" s="54" t="s">
        <v>627</v>
      </c>
      <c r="E30" s="53" t="s">
        <v>283</v>
      </c>
      <c r="F30" s="54" t="s">
        <v>284</v>
      </c>
      <c r="G30" s="30">
        <f>IF(Datos!I80=0,"",1000/3*(Datos!I77/Datos!I80+Datos!I78/Datos!I81+Datos!I79/Datos!I82))</f>
        <v>216.26555296321598</v>
      </c>
      <c r="H30" s="53" t="s">
        <v>372</v>
      </c>
      <c r="I30" s="67">
        <f>IF(Datos!C77="","",Datos!C77)</f>
        <v>2000</v>
      </c>
      <c r="J30" s="67" t="str">
        <f>IF(Datos!D77="","",Datos!D77)</f>
        <v>Municipio</v>
      </c>
    </row>
    <row r="31" spans="1:10" ht="11.25">
      <c r="A31" s="33" t="s">
        <v>626</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626</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626</v>
      </c>
      <c r="B33" s="53" t="s">
        <v>299</v>
      </c>
      <c r="C33" s="53">
        <v>12</v>
      </c>
      <c r="D33" s="54" t="s">
        <v>629</v>
      </c>
      <c r="E33" s="53" t="s">
        <v>425</v>
      </c>
      <c r="F33" s="54" t="s">
        <v>608</v>
      </c>
      <c r="G33" s="30">
        <f>IF(Datos!I122=0,"",100*Datos!I123/Datos!I122)</f>
        <v>33.451123415030516</v>
      </c>
      <c r="H33" s="53" t="s">
        <v>12</v>
      </c>
      <c r="I33" s="67">
        <f>IF(Datos!C122="","",Datos!C122)</f>
        <v>2000</v>
      </c>
      <c r="J33" s="67" t="str">
        <f>IF(Datos!D122="","",Datos!D122)</f>
        <v>Municipio</v>
      </c>
    </row>
    <row r="34" spans="1:10" ht="11.25">
      <c r="A34" s="33" t="s">
        <v>626</v>
      </c>
      <c r="B34" s="53" t="s">
        <v>299</v>
      </c>
      <c r="C34" s="53">
        <v>12</v>
      </c>
      <c r="D34" s="54" t="s">
        <v>629</v>
      </c>
      <c r="E34" s="53" t="s">
        <v>426</v>
      </c>
      <c r="F34" s="54" t="s">
        <v>609</v>
      </c>
      <c r="G34" s="30">
        <f>IF(Datos!I122=0,"",100*Datos!I124/Datos!I122)</f>
        <v>30.26134280693135</v>
      </c>
      <c r="H34" s="53" t="s">
        <v>12</v>
      </c>
      <c r="I34" s="67">
        <f>IF(Datos!C122="","",Datos!C122)</f>
        <v>2000</v>
      </c>
      <c r="J34" s="67" t="str">
        <f>IF(Datos!D122="","",Datos!D122)</f>
        <v>Municipio</v>
      </c>
    </row>
    <row r="35" spans="1:10" ht="11.25">
      <c r="A35" s="33" t="s">
        <v>626</v>
      </c>
      <c r="B35" s="53" t="s">
        <v>299</v>
      </c>
      <c r="C35" s="53">
        <v>12</v>
      </c>
      <c r="D35" s="54" t="s">
        <v>629</v>
      </c>
      <c r="E35" s="53" t="s">
        <v>409</v>
      </c>
      <c r="F35" s="54" t="s">
        <v>429</v>
      </c>
      <c r="G35" s="30">
        <f>IF(Datos!I125&gt;0,Datos!I125,"")</f>
        <v>63.71246622196186</v>
      </c>
      <c r="H35" s="53" t="s">
        <v>12</v>
      </c>
      <c r="I35" s="67">
        <f>IF(Datos!C122="","",Datos!C122)</f>
        <v>2000</v>
      </c>
      <c r="J35" s="67" t="str">
        <f>IF(Datos!D122="","",Datos!D122)</f>
        <v>Municipio</v>
      </c>
    </row>
    <row r="36" spans="1:10" ht="11.25">
      <c r="A36" s="33" t="s">
        <v>626</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622</v>
      </c>
      <c r="B37" s="53" t="s">
        <v>232</v>
      </c>
      <c r="C37" s="53">
        <v>11</v>
      </c>
      <c r="D37" s="79" t="s">
        <v>156</v>
      </c>
      <c r="E37" s="32" t="s">
        <v>60</v>
      </c>
      <c r="F37" s="54" t="s">
        <v>172</v>
      </c>
      <c r="G37" s="30">
        <f>IF(Datos!I52=0,"",100*((Datos!I53/Datos!I52)^(1/Datos!$I$60)-1))</f>
        <v>1.6741393486047862</v>
      </c>
      <c r="H37" s="53" t="s">
        <v>12</v>
      </c>
      <c r="I37" s="67">
        <f>IF(Datos!C52="","",Datos!C52)</f>
        <v>2000</v>
      </c>
      <c r="J37" s="67" t="str">
        <f>IF(Datos!D52="","",Datos!D52)</f>
        <v>Municipio</v>
      </c>
    </row>
    <row r="38" spans="1:10" ht="11.25">
      <c r="A38" s="33" t="s">
        <v>622</v>
      </c>
      <c r="B38" s="53" t="s">
        <v>232</v>
      </c>
      <c r="C38" s="53">
        <v>11</v>
      </c>
      <c r="D38" s="79" t="s">
        <v>156</v>
      </c>
      <c r="E38" s="53" t="s">
        <v>170</v>
      </c>
      <c r="F38" s="54" t="s">
        <v>173</v>
      </c>
      <c r="G38" s="30">
        <f>IF(Datos!I54=0,"",100*((Datos!I55/Datos!I54)^(1/Datos!$I$60)-1))</f>
        <v>1.9175296443791012</v>
      </c>
      <c r="H38" s="53" t="s">
        <v>12</v>
      </c>
      <c r="I38" s="67">
        <f>IF(Datos!C52="","",Datos!C52)</f>
        <v>2000</v>
      </c>
      <c r="J38" s="67" t="str">
        <f>IF(Datos!D52="","",Datos!D52)</f>
        <v>Municipio</v>
      </c>
    </row>
    <row r="39" spans="1:10" ht="11.25">
      <c r="A39" s="33" t="s">
        <v>622</v>
      </c>
      <c r="B39" s="53" t="s">
        <v>232</v>
      </c>
      <c r="C39" s="53">
        <v>11</v>
      </c>
      <c r="D39" s="79" t="s">
        <v>156</v>
      </c>
      <c r="E39" s="53" t="s">
        <v>171</v>
      </c>
      <c r="F39" s="54" t="s">
        <v>174</v>
      </c>
      <c r="G39" s="30">
        <f>IF(Datos!I56=0,"",100*((Datos!I57/Datos!I56)^(1/Datos!$I$60)-1))</f>
        <v>1.4253917737140798</v>
      </c>
      <c r="H39" s="53" t="s">
        <v>12</v>
      </c>
      <c r="I39" s="67">
        <f>IF(Datos!C52="","",Datos!C52)</f>
        <v>2000</v>
      </c>
      <c r="J39" s="67" t="str">
        <f>IF(Datos!D52="","",Datos!D52)</f>
        <v>Municipio</v>
      </c>
    </row>
    <row r="40" spans="1:10" ht="11.25">
      <c r="A40" s="33" t="s">
        <v>622</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622</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622</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622</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622</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622</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622</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622</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622</v>
      </c>
      <c r="B48" s="53" t="s">
        <v>299</v>
      </c>
      <c r="C48" s="53">
        <v>8</v>
      </c>
      <c r="D48" s="54" t="s">
        <v>374</v>
      </c>
      <c r="E48" s="53" t="s">
        <v>373</v>
      </c>
      <c r="F48" s="54" t="s">
        <v>374</v>
      </c>
      <c r="G48" s="30">
        <f>IF(Datos!I108=0,"",Datos!I108)</f>
        <v>234</v>
      </c>
      <c r="H48" s="63" t="s">
        <v>646</v>
      </c>
      <c r="I48" s="67">
        <f>IF(Datos!C108="","",Datos!C108)</f>
        <v>2000</v>
      </c>
      <c r="J48" s="67" t="str">
        <f>IF(Datos!D108="","",Datos!D108)</f>
        <v>Municipio</v>
      </c>
    </row>
    <row r="49" spans="1:10" ht="11.25">
      <c r="A49" s="33" t="s">
        <v>622</v>
      </c>
      <c r="B49" s="53" t="s">
        <v>299</v>
      </c>
      <c r="C49" s="53">
        <v>9</v>
      </c>
      <c r="D49" s="54" t="s">
        <v>377</v>
      </c>
      <c r="E49" s="53" t="s">
        <v>376</v>
      </c>
      <c r="F49" s="54" t="s">
        <v>377</v>
      </c>
      <c r="G49" s="30">
        <f>IF(Datos!Q110="",,IF(Datos!I113="","",100*Datos!Q110/Datos!I113))</f>
        <v>0</v>
      </c>
      <c r="H49" s="63" t="s">
        <v>646</v>
      </c>
      <c r="I49" s="67">
        <f>IF(Datos!C109="","",Datos!C109)</f>
        <v>2000</v>
      </c>
      <c r="J49" s="67" t="str">
        <f>IF(Datos!D109="","",Datos!D109)</f>
        <v>Municipio</v>
      </c>
    </row>
    <row r="50" spans="1:10" ht="11.25">
      <c r="A50" s="33" t="s">
        <v>622</v>
      </c>
      <c r="B50" s="53" t="s">
        <v>299</v>
      </c>
      <c r="C50" s="53">
        <v>10</v>
      </c>
      <c r="D50" s="54" t="s">
        <v>623</v>
      </c>
      <c r="E50" s="53" t="s">
        <v>392</v>
      </c>
      <c r="F50" s="54" t="s">
        <v>623</v>
      </c>
      <c r="G50" s="30">
        <f>IF(Datos!I115=0,"",100000*Datos!I114/Datos!I115)</f>
      </c>
      <c r="H50" s="63" t="s">
        <v>647</v>
      </c>
      <c r="I50" s="67">
        <f>IF(Datos!C114="","",Datos!C114)</f>
        <v>2000</v>
      </c>
      <c r="J50" s="67" t="str">
        <f>IF(Datos!D114="","",Datos!D114)</f>
        <v>Municipio</v>
      </c>
    </row>
    <row r="51" spans="1:10" ht="11.25">
      <c r="A51" s="33" t="s">
        <v>622</v>
      </c>
      <c r="B51" s="53" t="s">
        <v>299</v>
      </c>
      <c r="C51" s="53">
        <v>11</v>
      </c>
      <c r="D51" s="54" t="s">
        <v>630</v>
      </c>
      <c r="E51" s="53" t="s">
        <v>411</v>
      </c>
      <c r="F51" s="54" t="s">
        <v>417</v>
      </c>
      <c r="G51" s="30">
        <f>Datos!I116</f>
        <v>0</v>
      </c>
      <c r="H51" s="53" t="s">
        <v>12</v>
      </c>
      <c r="I51" s="67">
        <f>IF(Datos!C116="","",Datos!C116)</f>
        <v>2000</v>
      </c>
      <c r="J51" s="67" t="str">
        <f>IF(Datos!D116="","",Datos!D116)</f>
        <v>Municipio</v>
      </c>
    </row>
    <row r="52" spans="1:10" ht="22.5">
      <c r="A52" s="33" t="s">
        <v>622</v>
      </c>
      <c r="B52" s="53" t="s">
        <v>299</v>
      </c>
      <c r="C52" s="53">
        <v>11</v>
      </c>
      <c r="D52" s="54" t="s">
        <v>630</v>
      </c>
      <c r="E52" s="53" t="s">
        <v>412</v>
      </c>
      <c r="F52" s="54" t="s">
        <v>418</v>
      </c>
      <c r="G52" s="30">
        <f>Datos!I117</f>
        <v>0</v>
      </c>
      <c r="H52" s="53" t="s">
        <v>12</v>
      </c>
      <c r="I52" s="67">
        <f>IF(Datos!C116="","",Datos!C116)</f>
        <v>2000</v>
      </c>
      <c r="J52" s="67" t="str">
        <f>IF(Datos!D116="","",Datos!D116)</f>
        <v>Municipio</v>
      </c>
    </row>
    <row r="53" spans="1:10" ht="11.25">
      <c r="A53" s="33" t="s">
        <v>622</v>
      </c>
      <c r="B53" s="53" t="s">
        <v>299</v>
      </c>
      <c r="C53" s="53">
        <v>11</v>
      </c>
      <c r="D53" s="54" t="s">
        <v>630</v>
      </c>
      <c r="E53" s="53" t="s">
        <v>413</v>
      </c>
      <c r="F53" s="54" t="s">
        <v>405</v>
      </c>
      <c r="G53" s="30">
        <f>Datos!I118</f>
        <v>0</v>
      </c>
      <c r="H53" s="53" t="s">
        <v>12</v>
      </c>
      <c r="I53" s="67">
        <f>IF(Datos!C116="","",Datos!C116)</f>
        <v>2000</v>
      </c>
      <c r="J53" s="67" t="str">
        <f>IF(Datos!D116="","",Datos!D116)</f>
        <v>Municipio</v>
      </c>
    </row>
    <row r="54" spans="1:10" ht="11.25">
      <c r="A54" s="33" t="s">
        <v>622</v>
      </c>
      <c r="B54" s="53" t="s">
        <v>299</v>
      </c>
      <c r="C54" s="53">
        <v>11</v>
      </c>
      <c r="D54" s="54" t="s">
        <v>630</v>
      </c>
      <c r="E54" s="53" t="s">
        <v>414</v>
      </c>
      <c r="F54" s="54" t="s">
        <v>406</v>
      </c>
      <c r="G54" s="30">
        <f>Datos!I119</f>
        <v>0</v>
      </c>
      <c r="H54" s="53" t="s">
        <v>12</v>
      </c>
      <c r="I54" s="67">
        <f>IF(Datos!C116="","",Datos!C116)</f>
        <v>2000</v>
      </c>
      <c r="J54" s="67" t="str">
        <f>IF(Datos!D116="","",Datos!D116)</f>
        <v>Municipio</v>
      </c>
    </row>
    <row r="55" spans="1:10" ht="11.25">
      <c r="A55" s="33" t="s">
        <v>622</v>
      </c>
      <c r="B55" s="53" t="s">
        <v>299</v>
      </c>
      <c r="C55" s="53">
        <v>11</v>
      </c>
      <c r="D55" s="54" t="s">
        <v>630</v>
      </c>
      <c r="E55" s="53" t="s">
        <v>415</v>
      </c>
      <c r="F55" s="54" t="s">
        <v>407</v>
      </c>
      <c r="G55" s="30">
        <f>Datos!I120</f>
        <v>0</v>
      </c>
      <c r="H55" s="53" t="s">
        <v>12</v>
      </c>
      <c r="I55" s="67">
        <f>IF(Datos!C116="","",Datos!C116)</f>
        <v>2000</v>
      </c>
      <c r="J55" s="67" t="str">
        <f>IF(Datos!D116="","",Datos!D116)</f>
        <v>Municipio</v>
      </c>
    </row>
    <row r="56" spans="1:10" ht="11.25">
      <c r="A56" s="33" t="s">
        <v>622</v>
      </c>
      <c r="B56" s="53" t="s">
        <v>299</v>
      </c>
      <c r="C56" s="53">
        <v>11</v>
      </c>
      <c r="D56" s="54" t="s">
        <v>630</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66.15039160252682</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18.26066377102127</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99.04777407015544</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83.84688218585148</v>
      </c>
      <c r="H60" s="53" t="s">
        <v>12</v>
      </c>
      <c r="I60" s="67">
        <f>IF(Datos!C28="","",Datos!C28)</f>
        <v>2000</v>
      </c>
      <c r="J60" s="67" t="str">
        <f>IF(Datos!D28="","",Datos!D28)</f>
        <v>Municipio</v>
      </c>
    </row>
    <row r="61" spans="1:10" ht="11.25">
      <c r="A61" s="33" t="s">
        <v>582</v>
      </c>
      <c r="B61" s="53" t="s">
        <v>232</v>
      </c>
      <c r="C61" s="53">
        <v>6</v>
      </c>
      <c r="D61" s="54" t="s">
        <v>612</v>
      </c>
      <c r="E61" s="32" t="s">
        <v>55</v>
      </c>
      <c r="F61" s="54" t="s">
        <v>612</v>
      </c>
      <c r="G61" s="30">
        <f>IF(Datos!I34="","",100*Datos!I35/(Datos!I34-Datos!I36))</f>
        <v>92.70539295795572</v>
      </c>
      <c r="H61" s="53" t="s">
        <v>12</v>
      </c>
      <c r="I61" s="67">
        <f>IF(Datos!C34="","",Datos!C34)</f>
        <v>2000</v>
      </c>
      <c r="J61" s="67" t="str">
        <f>IF(Datos!D34="","",Datos!D34)</f>
        <v>Municipio</v>
      </c>
    </row>
    <row r="62" spans="1:10" ht="11.25">
      <c r="A62" s="33" t="s">
        <v>582</v>
      </c>
      <c r="B62" s="53" t="s">
        <v>299</v>
      </c>
      <c r="C62" s="53">
        <v>1</v>
      </c>
      <c r="D62" s="59" t="s">
        <v>632</v>
      </c>
      <c r="E62" s="53" t="s">
        <v>297</v>
      </c>
      <c r="F62" s="54" t="s">
        <v>619</v>
      </c>
      <c r="G62" s="30">
        <f>IF(Datos!I83=0,"",Datos!I85/(Datos!I83*12))</f>
      </c>
      <c r="H62" s="53" t="s">
        <v>334</v>
      </c>
      <c r="I62" s="67">
        <f>IF(Datos!C83="","",Datos!C83)</f>
        <v>2000</v>
      </c>
      <c r="J62" s="67" t="str">
        <f>IF(Datos!D83="","",Datos!D83)</f>
        <v>Municipio</v>
      </c>
    </row>
    <row r="63" spans="1:10" ht="11.25">
      <c r="A63" s="33" t="s">
        <v>582</v>
      </c>
      <c r="B63" s="53" t="s">
        <v>299</v>
      </c>
      <c r="C63" s="53">
        <v>1</v>
      </c>
      <c r="D63" s="59" t="s">
        <v>631</v>
      </c>
      <c r="E63" s="53" t="s">
        <v>298</v>
      </c>
      <c r="F63" s="54" t="s">
        <v>620</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628</v>
      </c>
      <c r="E65" s="53" t="s">
        <v>325</v>
      </c>
      <c r="F65" s="54" t="s">
        <v>621</v>
      </c>
      <c r="G65" s="42">
        <f>IF(Datos!I95=0,"",IF(Datos!I93=0,"",Datos!I94/(Datos!I95*Datos!I93)))</f>
      </c>
      <c r="H65" s="63" t="s">
        <v>648</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651</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653</v>
      </c>
      <c r="C6" s="182"/>
      <c r="D6" s="182"/>
      <c r="E6" s="183"/>
    </row>
    <row r="7" spans="2:5" ht="15.75">
      <c r="B7" s="176" t="s">
        <v>651</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652</v>
      </c>
      <c r="C6" s="197"/>
      <c r="D6" s="197"/>
      <c r="E6" s="70"/>
    </row>
    <row r="7" spans="2:5" ht="15.75">
      <c r="B7" s="176" t="s">
        <v>651</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653</v>
      </c>
      <c r="C6" s="182"/>
      <c r="D6" s="182"/>
      <c r="E6" s="183"/>
    </row>
    <row r="7" spans="2:5" ht="15.75">
      <c r="B7" s="176" t="s">
        <v>651</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643</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654</v>
      </c>
      <c r="C6" s="197"/>
      <c r="D6" s="197"/>
      <c r="E6" s="70"/>
    </row>
    <row r="7" spans="2:5" ht="15.75">
      <c r="B7" s="176" t="s">
        <v>651</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651</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2012-01-16T23:41:56Z</dcterms:modified>
  <cp:category/>
  <cp:version/>
  <cp:contentType/>
  <cp:contentStatus/>
</cp:coreProperties>
</file>